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M:\Iscas\Plano Milhão\"/>
    </mc:Choice>
  </mc:AlternateContent>
  <xr:revisionPtr revIDLastSave="0" documentId="13_ncr:1_{8D7D79B3-B287-47A6-AB8B-4AF0437903C1}" xr6:coauthVersionLast="47" xr6:coauthVersionMax="47" xr10:uidLastSave="{00000000-0000-0000-0000-000000000000}"/>
  <bookViews>
    <workbookView xWindow="-120" yWindow="-120" windowWidth="29040" windowHeight="15840" tabRatio="0" firstSheet="1" activeTab="1" xr2:uid="{00000000-000D-0000-FFFF-FFFF00000000}"/>
  </bookViews>
  <sheets>
    <sheet name="Dados Historicos" sheetId="15" state="hidden" r:id="rId1"/>
    <sheet name="INPUTS" sheetId="7" r:id="rId2"/>
    <sheet name="PAINEL" sheetId="3" r:id="rId3"/>
    <sheet name="Desafio do 1 centavo" sheetId="16" r:id="rId4"/>
    <sheet name="BANCO DE DADOS" sheetId="5" state="hidden" r:id="rId5"/>
    <sheet name="ANEXO DE APOIO" sheetId="6" state="hidden" r:id="rId6"/>
  </sheets>
  <externalReferences>
    <externalReference r:id="rId7"/>
    <externalReference r:id="rId8"/>
  </externalReferences>
  <definedNames>
    <definedName name="aloc_1994">'[1]Otimização 1994'!$C$5:$C$8</definedName>
    <definedName name="aloc_1999">'[1]Otimização 1999'!$C$5:$C$9</definedName>
    <definedName name="Aloc_2006">'[1]Otimização 2006'!$C$5:$C$16</definedName>
    <definedName name="Aloc_2008">'[1]Otimização 2008'!$C$5:$C$21</definedName>
    <definedName name="Aportes">'BANCO DE DADOS'!$AF$27</definedName>
    <definedName name="Capital_Inicial">'BANCO DE DADOS'!$AD$26</definedName>
    <definedName name="Crescimento_Salário">'BANCO DE DADOS'!$AF$35</definedName>
    <definedName name="Data_Anual">'BANCO DE DADOS'!$X$5:OFFSET('BANCO DE DADOS'!$X$5,'BANCO DE DADOS'!$AC$6,0)</definedName>
    <definedName name="Data_Anual_2">#REF!:OFFSET(#REF!,#REF!,0)</definedName>
    <definedName name="Data_Anual_3">#REF!:OFFSET(#REF!,#REF!,0)</definedName>
    <definedName name="Data_Mensal">'BANCO DE DADOS'!$U$5:OFFSET('BANCO DE DADOS'!$U$5,'BANCO DE DADOS'!$AC$4,0)</definedName>
    <definedName name="Inflação">'BANCO DE DADOS'!$AF$30</definedName>
    <definedName name="Mês_Atual">'BANCO DE DADOS'!$AF$4</definedName>
    <definedName name="Mês_Atual_2" localSheetId="4">'BANCO DE DADOS'!$AF$4</definedName>
    <definedName name="Patrimônio_Anual">'BANCO DE DADOS'!$V$5:OFFSET('BANCO DE DADOS'!$V$5,'BANCO DE DADOS'!$AC$6,0)</definedName>
    <definedName name="Patrimônio_Anual_2">#REF!:OFFSET(#REF!,#REF!,0)</definedName>
    <definedName name="Patrimônio_Anual_3">#REF!:OFFSET(#REF!,#REF!,0)</definedName>
    <definedName name="Período">'BANCO DE DADOS'!$AF$29</definedName>
    <definedName name="RentM">IFERROR((INDEX(#REF!,MATCH(#REF!,#REF!,0),MATCH(#REF!,#REF!,0))+INDEX(#REF!,MATCH(#REF!,#REF!,0),MATCH(#REF!,#REF!,0)))/INDEX(#REF!,MATCH(#REF!,#REF!,0)-1,MATCH(#REF!,#REF!,0))-1,"-")</definedName>
    <definedName name="Retorno_1994">'[1]Otimização 1994'!$D$9</definedName>
    <definedName name="Retorno_1999">'[1]Otimização 1999'!$D$10</definedName>
    <definedName name="Retorno_2006">'[1]Otimização 2006'!$H$17</definedName>
    <definedName name="Retorno_2008">'[1]Otimização 2008'!$H$22</definedName>
    <definedName name="Retorno_CDI">#REF!</definedName>
    <definedName name="Retorno_CSHG">#REF!</definedName>
    <definedName name="Retorno_Eagle">#REF!</definedName>
    <definedName name="Retorno_Gap">#REF!</definedName>
    <definedName name="Retorno_Gavea">#REF!</definedName>
    <definedName name="Risco_1994">'[1]Otimização 1994'!$E$9</definedName>
    <definedName name="Risco_1999">'[1]Otimização 1999'!$E$10</definedName>
    <definedName name="Risco_2006">'[1]Otimização 2006'!$I$17</definedName>
    <definedName name="Risco_2008">'[1]Otimização 2008'!$I$22</definedName>
    <definedName name="Risco_CDI">#REF!</definedName>
    <definedName name="Risco_CSHG">#REF!</definedName>
    <definedName name="Risco_Eagle">#REF!</definedName>
    <definedName name="Risco_Gap">#REF!</definedName>
    <definedName name="Risco_Gavea">#REF!</definedName>
    <definedName name="Taxa">'BANCO DE DADOS'!$AF$28</definedName>
    <definedName name="Valor_Presente">'BANCO DE DADOS'!$R$5:OFFSET('BANCO DE DADOS'!$R$5,'BANCO DE DADOS'!$AC$4,0)</definedName>
    <definedName name="Valor_Total">[2]Calc!$Q$5:OFFSET([2]Calc!$Q$5,[2]Calc!$AC$4,0)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6" l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AE36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21" i="5"/>
  <c r="J5" i="6"/>
  <c r="J6" i="6"/>
  <c r="J7" i="6"/>
  <c r="J8" i="6"/>
  <c r="J9" i="6"/>
  <c r="J10" i="6"/>
  <c r="J11" i="6"/>
  <c r="J12" i="6"/>
  <c r="J13" i="6"/>
  <c r="J14" i="6"/>
  <c r="L21" i="3"/>
  <c r="L22" i="3"/>
  <c r="L23" i="3"/>
  <c r="L24" i="3"/>
  <c r="L25" i="3"/>
  <c r="L26" i="3"/>
  <c r="L27" i="3"/>
  <c r="L28" i="3"/>
  <c r="L29" i="3"/>
  <c r="L20" i="3"/>
  <c r="L5" i="3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" i="5"/>
  <c r="AF4" i="5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U53" i="5" s="1"/>
  <c r="U54" i="5" s="1"/>
  <c r="U55" i="5" s="1"/>
  <c r="U56" i="5" s="1"/>
  <c r="U57" i="5" s="1"/>
  <c r="U58" i="5" s="1"/>
  <c r="U59" i="5" s="1"/>
  <c r="U60" i="5" s="1"/>
  <c r="U61" i="5" s="1"/>
  <c r="U62" i="5" s="1"/>
  <c r="U63" i="5" s="1"/>
  <c r="U64" i="5" s="1"/>
  <c r="AB40" i="5"/>
  <c r="AB46" i="5"/>
  <c r="AB47" i="5"/>
  <c r="AB48" i="5"/>
  <c r="AB49" i="5"/>
  <c r="AB45" i="5"/>
  <c r="AB42" i="5"/>
  <c r="AB43" i="5"/>
  <c r="AB44" i="5"/>
  <c r="AB41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5" i="5"/>
  <c r="AG35" i="5"/>
  <c r="AD36" i="5"/>
  <c r="AF36" i="5" s="1"/>
  <c r="AG11" i="5" s="1"/>
  <c r="AD34" i="5"/>
  <c r="AE34" i="5" s="1"/>
  <c r="AG9" i="5" s="1"/>
  <c r="AD32" i="5"/>
  <c r="AE32" i="5" s="1"/>
  <c r="AG7" i="5" s="1"/>
  <c r="AD33" i="5"/>
  <c r="AE33" i="5" s="1"/>
  <c r="AD31" i="5"/>
  <c r="AE31" i="5" s="1"/>
  <c r="AD35" i="5"/>
  <c r="AF35" i="5" s="1"/>
  <c r="L16" i="7"/>
  <c r="L13" i="7"/>
  <c r="L10" i="7"/>
  <c r="L7" i="7"/>
  <c r="L4" i="7"/>
  <c r="AE30" i="5"/>
  <c r="AG30" i="5" s="1"/>
  <c r="AE29" i="5"/>
  <c r="AG29" i="5" s="1"/>
  <c r="AE28" i="5"/>
  <c r="AG28" i="5" s="1"/>
  <c r="AE27" i="5"/>
  <c r="AG27" i="5" s="1"/>
  <c r="AD30" i="5"/>
  <c r="AF30" i="5" s="1"/>
  <c r="AD29" i="5"/>
  <c r="B4" i="3" s="1"/>
  <c r="AD27" i="5"/>
  <c r="AD26" i="5"/>
  <c r="B27" i="6"/>
  <c r="T5" i="5"/>
  <c r="C6" i="5"/>
  <c r="AD28" i="5"/>
  <c r="AF29" i="5" l="1"/>
  <c r="AA18" i="5" s="1"/>
  <c r="AB18" i="5" s="1"/>
  <c r="AF27" i="5"/>
  <c r="E5" i="5" s="1"/>
  <c r="AG13" i="5"/>
  <c r="AF28" i="5"/>
  <c r="H5" i="5" s="1"/>
  <c r="I5" i="5" s="1"/>
  <c r="B5" i="5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U65" i="5"/>
  <c r="U66" i="5" s="1"/>
  <c r="U67" i="5" s="1"/>
  <c r="U68" i="5" s="1"/>
  <c r="U69" i="5" s="1"/>
  <c r="U70" i="5" s="1"/>
  <c r="U71" i="5" s="1"/>
  <c r="U72" i="5" s="1"/>
  <c r="U73" i="5" s="1"/>
  <c r="U74" i="5" s="1"/>
  <c r="U75" i="5" s="1"/>
  <c r="U76" i="5" s="1"/>
  <c r="U77" i="5" s="1"/>
  <c r="U78" i="5" s="1"/>
  <c r="U79" i="5" s="1"/>
  <c r="U80" i="5" s="1"/>
  <c r="U81" i="5" s="1"/>
  <c r="U82" i="5" s="1"/>
  <c r="U83" i="5" s="1"/>
  <c r="U84" i="5" s="1"/>
  <c r="U85" i="5" s="1"/>
  <c r="U86" i="5" s="1"/>
  <c r="U87" i="5" s="1"/>
  <c r="U88" i="5" s="1"/>
  <c r="U89" i="5" s="1"/>
  <c r="U90" i="5" s="1"/>
  <c r="U91" i="5" s="1"/>
  <c r="U92" i="5" s="1"/>
  <c r="U93" i="5" s="1"/>
  <c r="U94" i="5" s="1"/>
  <c r="U95" i="5" s="1"/>
  <c r="U96" i="5" s="1"/>
  <c r="U97" i="5" s="1"/>
  <c r="U98" i="5" s="1"/>
  <c r="U99" i="5" s="1"/>
  <c r="U100" i="5" s="1"/>
  <c r="U101" i="5" s="1"/>
  <c r="U102" i="5" s="1"/>
  <c r="U103" i="5" s="1"/>
  <c r="U104" i="5" s="1"/>
  <c r="U105" i="5" s="1"/>
  <c r="U106" i="5" s="1"/>
  <c r="U107" i="5" s="1"/>
  <c r="U108" i="5" s="1"/>
  <c r="U109" i="5" s="1"/>
  <c r="U110" i="5" s="1"/>
  <c r="U111" i="5" s="1"/>
  <c r="U112" i="5" s="1"/>
  <c r="U113" i="5" s="1"/>
  <c r="U114" i="5" s="1"/>
  <c r="U115" i="5" s="1"/>
  <c r="U116" i="5" s="1"/>
  <c r="U117" i="5" s="1"/>
  <c r="U118" i="5" s="1"/>
  <c r="U119" i="5" s="1"/>
  <c r="U120" i="5" s="1"/>
  <c r="U121" i="5" s="1"/>
  <c r="U122" i="5" s="1"/>
  <c r="U123" i="5" s="1"/>
  <c r="U124" i="5" s="1"/>
  <c r="AC40" i="5"/>
  <c r="T6" i="5"/>
  <c r="C7" i="5"/>
  <c r="AC7" i="5" l="1"/>
  <c r="AC6" i="5"/>
  <c r="AC4" i="5"/>
  <c r="F5" i="5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E105" i="5" s="1"/>
  <c r="E106" i="5" s="1"/>
  <c r="E107" i="5" s="1"/>
  <c r="E108" i="5" s="1"/>
  <c r="E109" i="5" s="1"/>
  <c r="E110" i="5" s="1"/>
  <c r="E111" i="5" s="1"/>
  <c r="E112" i="5" s="1"/>
  <c r="E113" i="5" s="1"/>
  <c r="E114" i="5" s="1"/>
  <c r="E115" i="5" s="1"/>
  <c r="E116" i="5" s="1"/>
  <c r="E117" i="5" s="1"/>
  <c r="E118" i="5" s="1"/>
  <c r="E119" i="5" s="1"/>
  <c r="E120" i="5" s="1"/>
  <c r="E121" i="5" s="1"/>
  <c r="E122" i="5" s="1"/>
  <c r="E123" i="5" s="1"/>
  <c r="E124" i="5" s="1"/>
  <c r="E125" i="5" s="1"/>
  <c r="E126" i="5" s="1"/>
  <c r="E127" i="5" s="1"/>
  <c r="E128" i="5" s="1"/>
  <c r="E129" i="5" s="1"/>
  <c r="E130" i="5" s="1"/>
  <c r="E131" i="5" s="1"/>
  <c r="E132" i="5" s="1"/>
  <c r="E133" i="5" s="1"/>
  <c r="E134" i="5" s="1"/>
  <c r="E135" i="5" s="1"/>
  <c r="E136" i="5" s="1"/>
  <c r="E137" i="5" s="1"/>
  <c r="E138" i="5" s="1"/>
  <c r="E139" i="5" s="1"/>
  <c r="E140" i="5" s="1"/>
  <c r="E141" i="5" s="1"/>
  <c r="E142" i="5" s="1"/>
  <c r="E143" i="5" s="1"/>
  <c r="E144" i="5" s="1"/>
  <c r="E145" i="5" s="1"/>
  <c r="E146" i="5" s="1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E256" i="5" s="1"/>
  <c r="E257" i="5" s="1"/>
  <c r="E258" i="5" s="1"/>
  <c r="E259" i="5" s="1"/>
  <c r="E260" i="5" s="1"/>
  <c r="E261" i="5" s="1"/>
  <c r="E262" i="5" s="1"/>
  <c r="E263" i="5" s="1"/>
  <c r="E264" i="5" s="1"/>
  <c r="E265" i="5" s="1"/>
  <c r="E266" i="5" s="1"/>
  <c r="E267" i="5" s="1"/>
  <c r="E268" i="5" s="1"/>
  <c r="E269" i="5" s="1"/>
  <c r="E270" i="5" s="1"/>
  <c r="E271" i="5" s="1"/>
  <c r="E272" i="5" s="1"/>
  <c r="E273" i="5" s="1"/>
  <c r="E274" i="5" s="1"/>
  <c r="E275" i="5" s="1"/>
  <c r="E276" i="5" s="1"/>
  <c r="E277" i="5" s="1"/>
  <c r="E278" i="5" s="1"/>
  <c r="E279" i="5" s="1"/>
  <c r="E280" i="5" s="1"/>
  <c r="E281" i="5" s="1"/>
  <c r="E282" i="5" s="1"/>
  <c r="E283" i="5" s="1"/>
  <c r="E284" i="5" s="1"/>
  <c r="E285" i="5" s="1"/>
  <c r="E286" i="5" s="1"/>
  <c r="E287" i="5" s="1"/>
  <c r="E288" i="5" s="1"/>
  <c r="E289" i="5" s="1"/>
  <c r="E290" i="5" s="1"/>
  <c r="E291" i="5" s="1"/>
  <c r="E292" i="5" s="1"/>
  <c r="E293" i="5" s="1"/>
  <c r="E294" i="5" s="1"/>
  <c r="E295" i="5" s="1"/>
  <c r="E296" i="5" s="1"/>
  <c r="E297" i="5" s="1"/>
  <c r="E298" i="5" s="1"/>
  <c r="E299" i="5" s="1"/>
  <c r="E300" i="5" s="1"/>
  <c r="E301" i="5" s="1"/>
  <c r="E302" i="5" s="1"/>
  <c r="E303" i="5" s="1"/>
  <c r="E304" i="5" s="1"/>
  <c r="E305" i="5" s="1"/>
  <c r="E306" i="5" s="1"/>
  <c r="E307" i="5" s="1"/>
  <c r="E308" i="5" s="1"/>
  <c r="E309" i="5" s="1"/>
  <c r="E310" i="5" s="1"/>
  <c r="E311" i="5" s="1"/>
  <c r="E312" i="5" s="1"/>
  <c r="E313" i="5" s="1"/>
  <c r="E314" i="5" s="1"/>
  <c r="E315" i="5" s="1"/>
  <c r="E316" i="5" s="1"/>
  <c r="E317" i="5" s="1"/>
  <c r="E318" i="5" s="1"/>
  <c r="E319" i="5" s="1"/>
  <c r="E320" i="5" s="1"/>
  <c r="E321" i="5" s="1"/>
  <c r="E322" i="5" s="1"/>
  <c r="E323" i="5" s="1"/>
  <c r="E324" i="5" s="1"/>
  <c r="E325" i="5" s="1"/>
  <c r="E326" i="5" s="1"/>
  <c r="E327" i="5" s="1"/>
  <c r="E328" i="5" s="1"/>
  <c r="E329" i="5" s="1"/>
  <c r="E330" i="5" s="1"/>
  <c r="E331" i="5" s="1"/>
  <c r="E332" i="5" s="1"/>
  <c r="E333" i="5" s="1"/>
  <c r="E334" i="5" s="1"/>
  <c r="E335" i="5" s="1"/>
  <c r="E336" i="5" s="1"/>
  <c r="E337" i="5" s="1"/>
  <c r="E338" i="5" s="1"/>
  <c r="E339" i="5" s="1"/>
  <c r="E340" i="5" s="1"/>
  <c r="E341" i="5" s="1"/>
  <c r="E342" i="5" s="1"/>
  <c r="E343" i="5" s="1"/>
  <c r="E344" i="5" s="1"/>
  <c r="E345" i="5" s="1"/>
  <c r="E346" i="5" s="1"/>
  <c r="E347" i="5" s="1"/>
  <c r="E348" i="5" s="1"/>
  <c r="E349" i="5" s="1"/>
  <c r="E350" i="5" s="1"/>
  <c r="E351" i="5" s="1"/>
  <c r="E352" i="5" s="1"/>
  <c r="E353" i="5" s="1"/>
  <c r="E354" i="5" s="1"/>
  <c r="E355" i="5" s="1"/>
  <c r="E356" i="5" s="1"/>
  <c r="E357" i="5" s="1"/>
  <c r="E358" i="5" s="1"/>
  <c r="E359" i="5" s="1"/>
  <c r="E360" i="5" s="1"/>
  <c r="E361" i="5" s="1"/>
  <c r="E362" i="5" s="1"/>
  <c r="E363" i="5" s="1"/>
  <c r="E364" i="5" s="1"/>
  <c r="E365" i="5" s="1"/>
  <c r="E366" i="5" s="1"/>
  <c r="E367" i="5" s="1"/>
  <c r="E368" i="5" s="1"/>
  <c r="E369" i="5" s="1"/>
  <c r="E370" i="5" s="1"/>
  <c r="E371" i="5" s="1"/>
  <c r="E372" i="5" s="1"/>
  <c r="E373" i="5" s="1"/>
  <c r="E374" i="5" s="1"/>
  <c r="E375" i="5" s="1"/>
  <c r="E376" i="5" s="1"/>
  <c r="E377" i="5" s="1"/>
  <c r="E378" i="5" s="1"/>
  <c r="E379" i="5" s="1"/>
  <c r="E380" i="5" s="1"/>
  <c r="E381" i="5" s="1"/>
  <c r="E382" i="5" s="1"/>
  <c r="E383" i="5" s="1"/>
  <c r="E384" i="5" s="1"/>
  <c r="E385" i="5" s="1"/>
  <c r="E386" i="5" s="1"/>
  <c r="E387" i="5" s="1"/>
  <c r="E388" i="5" s="1"/>
  <c r="E389" i="5" s="1"/>
  <c r="E390" i="5" s="1"/>
  <c r="E391" i="5" s="1"/>
  <c r="E392" i="5" s="1"/>
  <c r="E393" i="5" s="1"/>
  <c r="E394" i="5" s="1"/>
  <c r="E395" i="5" s="1"/>
  <c r="E396" i="5" s="1"/>
  <c r="E397" i="5" s="1"/>
  <c r="E398" i="5" s="1"/>
  <c r="E399" i="5" s="1"/>
  <c r="E400" i="5" s="1"/>
  <c r="E401" i="5" s="1"/>
  <c r="E402" i="5" s="1"/>
  <c r="E403" i="5" s="1"/>
  <c r="E404" i="5" s="1"/>
  <c r="E405" i="5" s="1"/>
  <c r="E406" i="5" s="1"/>
  <c r="E407" i="5" s="1"/>
  <c r="E408" i="5" s="1"/>
  <c r="E409" i="5" s="1"/>
  <c r="E410" i="5" s="1"/>
  <c r="E411" i="5" s="1"/>
  <c r="E412" i="5" s="1"/>
  <c r="E413" i="5" s="1"/>
  <c r="E414" i="5" s="1"/>
  <c r="E415" i="5" s="1"/>
  <c r="E416" i="5" s="1"/>
  <c r="E417" i="5" s="1"/>
  <c r="E418" i="5" s="1"/>
  <c r="E419" i="5" s="1"/>
  <c r="E420" i="5" s="1"/>
  <c r="E421" i="5" s="1"/>
  <c r="E422" i="5" s="1"/>
  <c r="E423" i="5" s="1"/>
  <c r="E424" i="5" s="1"/>
  <c r="E425" i="5" s="1"/>
  <c r="E426" i="5" s="1"/>
  <c r="E427" i="5" s="1"/>
  <c r="E428" i="5" s="1"/>
  <c r="E429" i="5" s="1"/>
  <c r="E430" i="5" s="1"/>
  <c r="E431" i="5" s="1"/>
  <c r="E432" i="5" s="1"/>
  <c r="E433" i="5" s="1"/>
  <c r="E434" i="5" s="1"/>
  <c r="E435" i="5" s="1"/>
  <c r="E436" i="5" s="1"/>
  <c r="E437" i="5" s="1"/>
  <c r="E438" i="5" s="1"/>
  <c r="E439" i="5" s="1"/>
  <c r="E440" i="5" s="1"/>
  <c r="E441" i="5" s="1"/>
  <c r="E442" i="5" s="1"/>
  <c r="E443" i="5" s="1"/>
  <c r="E444" i="5" s="1"/>
  <c r="E445" i="5" s="1"/>
  <c r="E446" i="5" s="1"/>
  <c r="E447" i="5" s="1"/>
  <c r="E448" i="5" s="1"/>
  <c r="E449" i="5" s="1"/>
  <c r="E450" i="5" s="1"/>
  <c r="E451" i="5" s="1"/>
  <c r="E452" i="5" s="1"/>
  <c r="E453" i="5" s="1"/>
  <c r="E454" i="5" s="1"/>
  <c r="E455" i="5" s="1"/>
  <c r="E456" i="5" s="1"/>
  <c r="E457" i="5" s="1"/>
  <c r="E458" i="5" s="1"/>
  <c r="E459" i="5" s="1"/>
  <c r="E460" i="5" s="1"/>
  <c r="E461" i="5" s="1"/>
  <c r="E462" i="5" s="1"/>
  <c r="E463" i="5" s="1"/>
  <c r="E464" i="5" s="1"/>
  <c r="E465" i="5" s="1"/>
  <c r="E466" i="5" s="1"/>
  <c r="E467" i="5" s="1"/>
  <c r="E468" i="5" s="1"/>
  <c r="E469" i="5" s="1"/>
  <c r="E470" i="5" s="1"/>
  <c r="E471" i="5" s="1"/>
  <c r="E472" i="5" s="1"/>
  <c r="E473" i="5" s="1"/>
  <c r="E474" i="5" s="1"/>
  <c r="E475" i="5" s="1"/>
  <c r="E476" i="5" s="1"/>
  <c r="E477" i="5" s="1"/>
  <c r="E478" i="5" s="1"/>
  <c r="E479" i="5" s="1"/>
  <c r="E480" i="5" s="1"/>
  <c r="E481" i="5" s="1"/>
  <c r="E482" i="5" s="1"/>
  <c r="E483" i="5" s="1"/>
  <c r="E484" i="5" s="1"/>
  <c r="E485" i="5" s="1"/>
  <c r="E486" i="5" s="1"/>
  <c r="E487" i="5" s="1"/>
  <c r="E488" i="5" s="1"/>
  <c r="E489" i="5" s="1"/>
  <c r="E490" i="5" s="1"/>
  <c r="E491" i="5" s="1"/>
  <c r="E492" i="5" s="1"/>
  <c r="E493" i="5" s="1"/>
  <c r="E494" i="5" s="1"/>
  <c r="E495" i="5" s="1"/>
  <c r="E496" i="5" s="1"/>
  <c r="E497" i="5" s="1"/>
  <c r="E498" i="5" s="1"/>
  <c r="E499" i="5" s="1"/>
  <c r="E500" i="5" s="1"/>
  <c r="E501" i="5" s="1"/>
  <c r="E502" i="5" s="1"/>
  <c r="E503" i="5" s="1"/>
  <c r="E504" i="5" s="1"/>
  <c r="E505" i="5" s="1"/>
  <c r="E506" i="5" s="1"/>
  <c r="E507" i="5" s="1"/>
  <c r="E508" i="5" s="1"/>
  <c r="E509" i="5" s="1"/>
  <c r="E510" i="5" s="1"/>
  <c r="E511" i="5" s="1"/>
  <c r="E512" i="5" s="1"/>
  <c r="E513" i="5" s="1"/>
  <c r="E514" i="5" s="1"/>
  <c r="E515" i="5" s="1"/>
  <c r="E516" i="5" s="1"/>
  <c r="E517" i="5" s="1"/>
  <c r="E518" i="5" s="1"/>
  <c r="E519" i="5" s="1"/>
  <c r="E520" i="5" s="1"/>
  <c r="E521" i="5" s="1"/>
  <c r="E522" i="5" s="1"/>
  <c r="E523" i="5" s="1"/>
  <c r="E524" i="5" s="1"/>
  <c r="E525" i="5" s="1"/>
  <c r="E526" i="5" s="1"/>
  <c r="E527" i="5" s="1"/>
  <c r="E528" i="5" s="1"/>
  <c r="E529" i="5" s="1"/>
  <c r="E530" i="5" s="1"/>
  <c r="E531" i="5" s="1"/>
  <c r="E532" i="5" s="1"/>
  <c r="E533" i="5" s="1"/>
  <c r="E534" i="5" s="1"/>
  <c r="E535" i="5" s="1"/>
  <c r="E536" i="5" s="1"/>
  <c r="E537" i="5" s="1"/>
  <c r="E538" i="5" s="1"/>
  <c r="E539" i="5" s="1"/>
  <c r="E540" i="5" s="1"/>
  <c r="E541" i="5" s="1"/>
  <c r="E542" i="5" s="1"/>
  <c r="E543" i="5" s="1"/>
  <c r="E544" i="5" s="1"/>
  <c r="E545" i="5" s="1"/>
  <c r="E546" i="5" s="1"/>
  <c r="E547" i="5" s="1"/>
  <c r="E548" i="5" s="1"/>
  <c r="E549" i="5" s="1"/>
  <c r="E550" i="5" s="1"/>
  <c r="E551" i="5" s="1"/>
  <c r="E552" i="5" s="1"/>
  <c r="E553" i="5" s="1"/>
  <c r="E554" i="5" s="1"/>
  <c r="E555" i="5" s="1"/>
  <c r="E556" i="5" s="1"/>
  <c r="E557" i="5" s="1"/>
  <c r="E558" i="5" s="1"/>
  <c r="E559" i="5" s="1"/>
  <c r="E560" i="5" s="1"/>
  <c r="E561" i="5" s="1"/>
  <c r="E562" i="5" s="1"/>
  <c r="E563" i="5" s="1"/>
  <c r="E564" i="5" s="1"/>
  <c r="E565" i="5" s="1"/>
  <c r="E566" i="5" s="1"/>
  <c r="E567" i="5" s="1"/>
  <c r="E568" i="5" s="1"/>
  <c r="E569" i="5" s="1"/>
  <c r="E570" i="5" s="1"/>
  <c r="E571" i="5" s="1"/>
  <c r="E572" i="5" s="1"/>
  <c r="E573" i="5" s="1"/>
  <c r="E574" i="5" s="1"/>
  <c r="E575" i="5" s="1"/>
  <c r="E576" i="5" s="1"/>
  <c r="E577" i="5" s="1"/>
  <c r="E578" i="5" s="1"/>
  <c r="E579" i="5" s="1"/>
  <c r="E580" i="5" s="1"/>
  <c r="E581" i="5" s="1"/>
  <c r="E582" i="5" s="1"/>
  <c r="E583" i="5" s="1"/>
  <c r="E584" i="5" s="1"/>
  <c r="E585" i="5" s="1"/>
  <c r="E586" i="5" s="1"/>
  <c r="E587" i="5" s="1"/>
  <c r="E588" i="5" s="1"/>
  <c r="E589" i="5" s="1"/>
  <c r="E590" i="5" s="1"/>
  <c r="E591" i="5" s="1"/>
  <c r="E592" i="5" s="1"/>
  <c r="E593" i="5" s="1"/>
  <c r="E594" i="5" s="1"/>
  <c r="E595" i="5" s="1"/>
  <c r="E596" i="5" s="1"/>
  <c r="E597" i="5" s="1"/>
  <c r="E598" i="5" s="1"/>
  <c r="E599" i="5" s="1"/>
  <c r="E600" i="5" s="1"/>
  <c r="E601" i="5" s="1"/>
  <c r="E602" i="5" s="1"/>
  <c r="E603" i="5" s="1"/>
  <c r="E604" i="5" s="1"/>
  <c r="R5" i="5"/>
  <c r="Q5" i="5"/>
  <c r="U125" i="5"/>
  <c r="U126" i="5" s="1"/>
  <c r="U127" i="5" s="1"/>
  <c r="U128" i="5" s="1"/>
  <c r="U129" i="5" s="1"/>
  <c r="U130" i="5" s="1"/>
  <c r="U131" i="5" s="1"/>
  <c r="U132" i="5" s="1"/>
  <c r="U133" i="5" s="1"/>
  <c r="U134" i="5" s="1"/>
  <c r="U135" i="5" s="1"/>
  <c r="U136" i="5" s="1"/>
  <c r="U137" i="5" s="1"/>
  <c r="U138" i="5" s="1"/>
  <c r="U139" i="5" s="1"/>
  <c r="U140" i="5" s="1"/>
  <c r="U141" i="5" s="1"/>
  <c r="U142" i="5" s="1"/>
  <c r="U143" i="5" s="1"/>
  <c r="U144" i="5" s="1"/>
  <c r="U145" i="5" s="1"/>
  <c r="U146" i="5" s="1"/>
  <c r="U147" i="5" s="1"/>
  <c r="U148" i="5" s="1"/>
  <c r="U149" i="5" s="1"/>
  <c r="U150" i="5" s="1"/>
  <c r="U151" i="5" s="1"/>
  <c r="U152" i="5" s="1"/>
  <c r="U153" i="5" s="1"/>
  <c r="U154" i="5" s="1"/>
  <c r="U155" i="5" s="1"/>
  <c r="U156" i="5" s="1"/>
  <c r="U157" i="5" s="1"/>
  <c r="U158" i="5" s="1"/>
  <c r="U159" i="5" s="1"/>
  <c r="U160" i="5" s="1"/>
  <c r="U161" i="5" s="1"/>
  <c r="U162" i="5" s="1"/>
  <c r="U163" i="5" s="1"/>
  <c r="U164" i="5" s="1"/>
  <c r="U165" i="5" s="1"/>
  <c r="U166" i="5" s="1"/>
  <c r="U167" i="5" s="1"/>
  <c r="U168" i="5" s="1"/>
  <c r="U169" i="5" s="1"/>
  <c r="U170" i="5" s="1"/>
  <c r="U171" i="5" s="1"/>
  <c r="U172" i="5" s="1"/>
  <c r="U173" i="5" s="1"/>
  <c r="U174" i="5" s="1"/>
  <c r="U175" i="5" s="1"/>
  <c r="U176" i="5" s="1"/>
  <c r="U177" i="5" s="1"/>
  <c r="U178" i="5" s="1"/>
  <c r="U179" i="5" s="1"/>
  <c r="U180" i="5" s="1"/>
  <c r="U181" i="5" s="1"/>
  <c r="U182" i="5" s="1"/>
  <c r="U183" i="5" s="1"/>
  <c r="U184" i="5" s="1"/>
  <c r="AC41" i="5"/>
  <c r="C8" i="5"/>
  <c r="T7" i="5"/>
  <c r="U185" i="5" l="1"/>
  <c r="U186" i="5" s="1"/>
  <c r="U187" i="5" s="1"/>
  <c r="U188" i="5" s="1"/>
  <c r="U189" i="5" s="1"/>
  <c r="U190" i="5" s="1"/>
  <c r="U191" i="5" s="1"/>
  <c r="U192" i="5" s="1"/>
  <c r="U193" i="5" s="1"/>
  <c r="U194" i="5" s="1"/>
  <c r="U195" i="5" s="1"/>
  <c r="U196" i="5" s="1"/>
  <c r="U197" i="5" s="1"/>
  <c r="U198" i="5" s="1"/>
  <c r="U199" i="5" s="1"/>
  <c r="U200" i="5" s="1"/>
  <c r="U201" i="5" s="1"/>
  <c r="U202" i="5" s="1"/>
  <c r="U203" i="5" s="1"/>
  <c r="U204" i="5" s="1"/>
  <c r="U205" i="5" s="1"/>
  <c r="U206" i="5" s="1"/>
  <c r="U207" i="5" s="1"/>
  <c r="U208" i="5" s="1"/>
  <c r="U209" i="5" s="1"/>
  <c r="U210" i="5" s="1"/>
  <c r="U211" i="5" s="1"/>
  <c r="U212" i="5" s="1"/>
  <c r="U213" i="5" s="1"/>
  <c r="U214" i="5" s="1"/>
  <c r="U215" i="5" s="1"/>
  <c r="U216" i="5" s="1"/>
  <c r="U217" i="5" s="1"/>
  <c r="U218" i="5" s="1"/>
  <c r="U219" i="5" s="1"/>
  <c r="U220" i="5" s="1"/>
  <c r="U221" i="5" s="1"/>
  <c r="U222" i="5" s="1"/>
  <c r="U223" i="5" s="1"/>
  <c r="U224" i="5" s="1"/>
  <c r="U225" i="5" s="1"/>
  <c r="U226" i="5" s="1"/>
  <c r="U227" i="5" s="1"/>
  <c r="U228" i="5" s="1"/>
  <c r="U229" i="5" s="1"/>
  <c r="U230" i="5" s="1"/>
  <c r="U231" i="5" s="1"/>
  <c r="U232" i="5" s="1"/>
  <c r="U233" i="5" s="1"/>
  <c r="U234" i="5" s="1"/>
  <c r="U235" i="5" s="1"/>
  <c r="U236" i="5" s="1"/>
  <c r="U237" i="5" s="1"/>
  <c r="U238" i="5" s="1"/>
  <c r="U239" i="5" s="1"/>
  <c r="U240" i="5" s="1"/>
  <c r="U241" i="5" s="1"/>
  <c r="U242" i="5" s="1"/>
  <c r="U243" i="5" s="1"/>
  <c r="U244" i="5" s="1"/>
  <c r="AC42" i="5"/>
  <c r="S5" i="5"/>
  <c r="G5" i="5" s="1"/>
  <c r="R6" i="5"/>
  <c r="K5" i="5"/>
  <c r="F6" i="5"/>
  <c r="T8" i="5"/>
  <c r="C9" i="5"/>
  <c r="H6" i="5"/>
  <c r="I6" i="5" s="1"/>
  <c r="N5" i="5"/>
  <c r="O5" i="5"/>
  <c r="P5" i="5" s="1"/>
  <c r="T9" i="5" l="1"/>
  <c r="C10" i="5"/>
  <c r="AC43" i="5"/>
  <c r="U245" i="5"/>
  <c r="U246" i="5" s="1"/>
  <c r="U247" i="5" s="1"/>
  <c r="U248" i="5" s="1"/>
  <c r="U249" i="5" s="1"/>
  <c r="U250" i="5" s="1"/>
  <c r="U251" i="5" s="1"/>
  <c r="U252" i="5" s="1"/>
  <c r="U253" i="5" s="1"/>
  <c r="U254" i="5" s="1"/>
  <c r="U255" i="5" s="1"/>
  <c r="U256" i="5" s="1"/>
  <c r="U257" i="5" s="1"/>
  <c r="U258" i="5" s="1"/>
  <c r="U259" i="5" s="1"/>
  <c r="U260" i="5" s="1"/>
  <c r="U261" i="5" s="1"/>
  <c r="U262" i="5" s="1"/>
  <c r="U263" i="5" s="1"/>
  <c r="U264" i="5" s="1"/>
  <c r="U265" i="5" s="1"/>
  <c r="U266" i="5" s="1"/>
  <c r="U267" i="5" s="1"/>
  <c r="U268" i="5" s="1"/>
  <c r="U269" i="5" s="1"/>
  <c r="U270" i="5" s="1"/>
  <c r="U271" i="5" s="1"/>
  <c r="U272" i="5" s="1"/>
  <c r="U273" i="5" s="1"/>
  <c r="U274" i="5" s="1"/>
  <c r="U275" i="5" s="1"/>
  <c r="U276" i="5" s="1"/>
  <c r="U277" i="5" s="1"/>
  <c r="U278" i="5" s="1"/>
  <c r="U279" i="5" s="1"/>
  <c r="U280" i="5" s="1"/>
  <c r="U281" i="5" s="1"/>
  <c r="U282" i="5" s="1"/>
  <c r="U283" i="5" s="1"/>
  <c r="U284" i="5" s="1"/>
  <c r="U285" i="5" s="1"/>
  <c r="U286" i="5" s="1"/>
  <c r="U287" i="5" s="1"/>
  <c r="U288" i="5" s="1"/>
  <c r="U289" i="5" s="1"/>
  <c r="U290" i="5" s="1"/>
  <c r="U291" i="5" s="1"/>
  <c r="U292" i="5" s="1"/>
  <c r="U293" i="5" s="1"/>
  <c r="U294" i="5" s="1"/>
  <c r="U295" i="5" s="1"/>
  <c r="U296" i="5" s="1"/>
  <c r="U297" i="5" s="1"/>
  <c r="U298" i="5" s="1"/>
  <c r="U299" i="5" s="1"/>
  <c r="U300" i="5" s="1"/>
  <c r="U301" i="5" s="1"/>
  <c r="U302" i="5" s="1"/>
  <c r="U303" i="5" s="1"/>
  <c r="U304" i="5" s="1"/>
  <c r="J5" i="5"/>
  <c r="L5" i="5"/>
  <c r="M5" i="5"/>
  <c r="F7" i="5"/>
  <c r="S6" i="5"/>
  <c r="G6" i="5" s="1"/>
  <c r="R7" i="5"/>
  <c r="K6" i="5"/>
  <c r="M6" i="5" s="1"/>
  <c r="Q6" i="5"/>
  <c r="L6" i="5" l="1"/>
  <c r="J6" i="5"/>
  <c r="R8" i="5"/>
  <c r="S7" i="5"/>
  <c r="G7" i="5" s="1"/>
  <c r="J7" i="5" s="1"/>
  <c r="K7" i="5"/>
  <c r="M7" i="5" s="1"/>
  <c r="T10" i="5"/>
  <c r="C11" i="5"/>
  <c r="H7" i="5"/>
  <c r="I7" i="5" s="1"/>
  <c r="N6" i="5"/>
  <c r="O6" i="5"/>
  <c r="P6" i="5" s="1"/>
  <c r="F8" i="5"/>
  <c r="U305" i="5"/>
  <c r="U306" i="5" s="1"/>
  <c r="U307" i="5" s="1"/>
  <c r="U308" i="5" s="1"/>
  <c r="U309" i="5" s="1"/>
  <c r="U310" i="5" s="1"/>
  <c r="U311" i="5" s="1"/>
  <c r="U312" i="5" s="1"/>
  <c r="U313" i="5" s="1"/>
  <c r="U314" i="5" s="1"/>
  <c r="U315" i="5" s="1"/>
  <c r="U316" i="5" s="1"/>
  <c r="U317" i="5" s="1"/>
  <c r="U318" i="5" s="1"/>
  <c r="U319" i="5" s="1"/>
  <c r="U320" i="5" s="1"/>
  <c r="U321" i="5" s="1"/>
  <c r="U322" i="5" s="1"/>
  <c r="U323" i="5" s="1"/>
  <c r="U324" i="5" s="1"/>
  <c r="U325" i="5" s="1"/>
  <c r="U326" i="5" s="1"/>
  <c r="U327" i="5" s="1"/>
  <c r="U328" i="5" s="1"/>
  <c r="U329" i="5" s="1"/>
  <c r="U330" i="5" s="1"/>
  <c r="U331" i="5" s="1"/>
  <c r="U332" i="5" s="1"/>
  <c r="U333" i="5" s="1"/>
  <c r="U334" i="5" s="1"/>
  <c r="U335" i="5" s="1"/>
  <c r="U336" i="5" s="1"/>
  <c r="U337" i="5" s="1"/>
  <c r="U338" i="5" s="1"/>
  <c r="U339" i="5" s="1"/>
  <c r="U340" i="5" s="1"/>
  <c r="U341" i="5" s="1"/>
  <c r="U342" i="5" s="1"/>
  <c r="U343" i="5" s="1"/>
  <c r="U344" i="5" s="1"/>
  <c r="U345" i="5" s="1"/>
  <c r="U346" i="5" s="1"/>
  <c r="U347" i="5" s="1"/>
  <c r="U348" i="5" s="1"/>
  <c r="U349" i="5" s="1"/>
  <c r="U350" i="5" s="1"/>
  <c r="U351" i="5" s="1"/>
  <c r="U352" i="5" s="1"/>
  <c r="U353" i="5" s="1"/>
  <c r="U354" i="5" s="1"/>
  <c r="U355" i="5" s="1"/>
  <c r="U356" i="5" s="1"/>
  <c r="U357" i="5" s="1"/>
  <c r="U358" i="5" s="1"/>
  <c r="U359" i="5" s="1"/>
  <c r="U360" i="5" s="1"/>
  <c r="U361" i="5" s="1"/>
  <c r="U362" i="5" s="1"/>
  <c r="U363" i="5" s="1"/>
  <c r="U364" i="5" s="1"/>
  <c r="AC44" i="5"/>
  <c r="Q7" i="5" l="1"/>
  <c r="N7" i="5" s="1"/>
  <c r="L7" i="5"/>
  <c r="R9" i="5"/>
  <c r="S8" i="5"/>
  <c r="G8" i="5" s="1"/>
  <c r="J8" i="5" s="1"/>
  <c r="K8" i="5"/>
  <c r="M8" i="5" s="1"/>
  <c r="F9" i="5"/>
  <c r="AC45" i="5"/>
  <c r="U365" i="5"/>
  <c r="U366" i="5" s="1"/>
  <c r="U367" i="5" s="1"/>
  <c r="U368" i="5" s="1"/>
  <c r="U369" i="5" s="1"/>
  <c r="U370" i="5" s="1"/>
  <c r="U371" i="5" s="1"/>
  <c r="U372" i="5" s="1"/>
  <c r="U373" i="5" s="1"/>
  <c r="U374" i="5" s="1"/>
  <c r="U375" i="5" s="1"/>
  <c r="U376" i="5" s="1"/>
  <c r="U377" i="5" s="1"/>
  <c r="U378" i="5" s="1"/>
  <c r="U379" i="5" s="1"/>
  <c r="U380" i="5" s="1"/>
  <c r="U381" i="5" s="1"/>
  <c r="U382" i="5" s="1"/>
  <c r="U383" i="5" s="1"/>
  <c r="U384" i="5" s="1"/>
  <c r="U385" i="5" s="1"/>
  <c r="U386" i="5" s="1"/>
  <c r="U387" i="5" s="1"/>
  <c r="U388" i="5" s="1"/>
  <c r="U389" i="5" s="1"/>
  <c r="U390" i="5" s="1"/>
  <c r="U391" i="5" s="1"/>
  <c r="U392" i="5" s="1"/>
  <c r="U393" i="5" s="1"/>
  <c r="U394" i="5" s="1"/>
  <c r="U395" i="5" s="1"/>
  <c r="U396" i="5" s="1"/>
  <c r="U397" i="5" s="1"/>
  <c r="U398" i="5" s="1"/>
  <c r="U399" i="5" s="1"/>
  <c r="U400" i="5" s="1"/>
  <c r="U401" i="5" s="1"/>
  <c r="U402" i="5" s="1"/>
  <c r="U403" i="5" s="1"/>
  <c r="U404" i="5" s="1"/>
  <c r="U405" i="5" s="1"/>
  <c r="U406" i="5" s="1"/>
  <c r="U407" i="5" s="1"/>
  <c r="U408" i="5" s="1"/>
  <c r="U409" i="5" s="1"/>
  <c r="U410" i="5" s="1"/>
  <c r="U411" i="5" s="1"/>
  <c r="U412" i="5" s="1"/>
  <c r="U413" i="5" s="1"/>
  <c r="U414" i="5" s="1"/>
  <c r="U415" i="5" s="1"/>
  <c r="U416" i="5" s="1"/>
  <c r="U417" i="5" s="1"/>
  <c r="U418" i="5" s="1"/>
  <c r="U419" i="5" s="1"/>
  <c r="U420" i="5" s="1"/>
  <c r="U421" i="5" s="1"/>
  <c r="U422" i="5" s="1"/>
  <c r="U423" i="5" s="1"/>
  <c r="U424" i="5" s="1"/>
  <c r="T11" i="5"/>
  <c r="C12" i="5"/>
  <c r="O7" i="5" l="1"/>
  <c r="P7" i="5" s="1"/>
  <c r="H8" i="5"/>
  <c r="I8" i="5" s="1"/>
  <c r="F10" i="5"/>
  <c r="C13" i="5"/>
  <c r="T12" i="5"/>
  <c r="R10" i="5"/>
  <c r="S9" i="5"/>
  <c r="G9" i="5" s="1"/>
  <c r="K9" i="5"/>
  <c r="M9" i="5" s="1"/>
  <c r="AC46" i="5"/>
  <c r="U425" i="5"/>
  <c r="U426" i="5" s="1"/>
  <c r="U427" i="5" s="1"/>
  <c r="U428" i="5" s="1"/>
  <c r="U429" i="5" s="1"/>
  <c r="U430" i="5" s="1"/>
  <c r="U431" i="5" s="1"/>
  <c r="U432" i="5" s="1"/>
  <c r="U433" i="5" s="1"/>
  <c r="U434" i="5" s="1"/>
  <c r="U435" i="5" s="1"/>
  <c r="U436" i="5" s="1"/>
  <c r="U437" i="5" s="1"/>
  <c r="U438" i="5" s="1"/>
  <c r="U439" i="5" s="1"/>
  <c r="U440" i="5" s="1"/>
  <c r="U441" i="5" s="1"/>
  <c r="U442" i="5" s="1"/>
  <c r="U443" i="5" s="1"/>
  <c r="U444" i="5" s="1"/>
  <c r="U445" i="5" s="1"/>
  <c r="U446" i="5" s="1"/>
  <c r="U447" i="5" s="1"/>
  <c r="U448" i="5" s="1"/>
  <c r="U449" i="5" s="1"/>
  <c r="U450" i="5" s="1"/>
  <c r="U451" i="5" s="1"/>
  <c r="U452" i="5" s="1"/>
  <c r="U453" i="5" s="1"/>
  <c r="U454" i="5" s="1"/>
  <c r="U455" i="5" s="1"/>
  <c r="U456" i="5" s="1"/>
  <c r="U457" i="5" s="1"/>
  <c r="U458" i="5" s="1"/>
  <c r="U459" i="5" s="1"/>
  <c r="U460" i="5" s="1"/>
  <c r="U461" i="5" s="1"/>
  <c r="U462" i="5" s="1"/>
  <c r="U463" i="5" s="1"/>
  <c r="U464" i="5" s="1"/>
  <c r="U465" i="5" s="1"/>
  <c r="U466" i="5" s="1"/>
  <c r="U467" i="5" s="1"/>
  <c r="U468" i="5" s="1"/>
  <c r="U469" i="5" s="1"/>
  <c r="U470" i="5" s="1"/>
  <c r="U471" i="5" s="1"/>
  <c r="U472" i="5" s="1"/>
  <c r="U473" i="5" s="1"/>
  <c r="U474" i="5" s="1"/>
  <c r="U475" i="5" s="1"/>
  <c r="U476" i="5" s="1"/>
  <c r="U477" i="5" s="1"/>
  <c r="U478" i="5" s="1"/>
  <c r="U479" i="5" s="1"/>
  <c r="U480" i="5" s="1"/>
  <c r="U481" i="5" s="1"/>
  <c r="U482" i="5" s="1"/>
  <c r="U483" i="5" s="1"/>
  <c r="U484" i="5" s="1"/>
  <c r="L8" i="5"/>
  <c r="L9" i="5" l="1"/>
  <c r="AC5" i="5"/>
  <c r="AC18" i="5"/>
  <c r="Q8" i="5"/>
  <c r="H9" i="5" s="1"/>
  <c r="I9" i="5" s="1"/>
  <c r="J9" i="5"/>
  <c r="AC47" i="5"/>
  <c r="U485" i="5"/>
  <c r="U486" i="5" s="1"/>
  <c r="U487" i="5" s="1"/>
  <c r="U488" i="5" s="1"/>
  <c r="U489" i="5" s="1"/>
  <c r="U490" i="5" s="1"/>
  <c r="U491" i="5" s="1"/>
  <c r="U492" i="5" s="1"/>
  <c r="U493" i="5" s="1"/>
  <c r="U494" i="5" s="1"/>
  <c r="U495" i="5" s="1"/>
  <c r="U496" i="5" s="1"/>
  <c r="U497" i="5" s="1"/>
  <c r="U498" i="5" s="1"/>
  <c r="U499" i="5" s="1"/>
  <c r="U500" i="5" s="1"/>
  <c r="U501" i="5" s="1"/>
  <c r="U502" i="5" s="1"/>
  <c r="U503" i="5" s="1"/>
  <c r="U504" i="5" s="1"/>
  <c r="U505" i="5" s="1"/>
  <c r="U506" i="5" s="1"/>
  <c r="U507" i="5" s="1"/>
  <c r="U508" i="5" s="1"/>
  <c r="U509" i="5" s="1"/>
  <c r="U510" i="5" s="1"/>
  <c r="U511" i="5" s="1"/>
  <c r="U512" i="5" s="1"/>
  <c r="U513" i="5" s="1"/>
  <c r="U514" i="5" s="1"/>
  <c r="U515" i="5" s="1"/>
  <c r="U516" i="5" s="1"/>
  <c r="U517" i="5" s="1"/>
  <c r="U518" i="5" s="1"/>
  <c r="U519" i="5" s="1"/>
  <c r="U520" i="5" s="1"/>
  <c r="U521" i="5" s="1"/>
  <c r="U522" i="5" s="1"/>
  <c r="U523" i="5" s="1"/>
  <c r="U524" i="5" s="1"/>
  <c r="U525" i="5" s="1"/>
  <c r="U526" i="5" s="1"/>
  <c r="U527" i="5" s="1"/>
  <c r="U528" i="5" s="1"/>
  <c r="U529" i="5" s="1"/>
  <c r="U530" i="5" s="1"/>
  <c r="U531" i="5" s="1"/>
  <c r="U532" i="5" s="1"/>
  <c r="U533" i="5" s="1"/>
  <c r="U534" i="5" s="1"/>
  <c r="U535" i="5" s="1"/>
  <c r="U536" i="5" s="1"/>
  <c r="U537" i="5" s="1"/>
  <c r="U538" i="5" s="1"/>
  <c r="U539" i="5" s="1"/>
  <c r="U540" i="5" s="1"/>
  <c r="U541" i="5" s="1"/>
  <c r="U542" i="5" s="1"/>
  <c r="U543" i="5" s="1"/>
  <c r="U544" i="5" s="1"/>
  <c r="R11" i="5"/>
  <c r="S10" i="5"/>
  <c r="G10" i="5" s="1"/>
  <c r="K10" i="5"/>
  <c r="M10" i="5" s="1"/>
  <c r="F11" i="5"/>
  <c r="T13" i="5"/>
  <c r="C14" i="5"/>
  <c r="N8" i="5" l="1"/>
  <c r="O8" i="5"/>
  <c r="P8" i="5" s="1"/>
  <c r="Q9" i="5"/>
  <c r="J10" i="5"/>
  <c r="C15" i="5"/>
  <c r="T14" i="5"/>
  <c r="U545" i="5"/>
  <c r="U546" i="5" s="1"/>
  <c r="U547" i="5" s="1"/>
  <c r="U548" i="5" s="1"/>
  <c r="U549" i="5" s="1"/>
  <c r="U550" i="5" s="1"/>
  <c r="U551" i="5" s="1"/>
  <c r="U552" i="5" s="1"/>
  <c r="U553" i="5" s="1"/>
  <c r="U554" i="5" s="1"/>
  <c r="U555" i="5" s="1"/>
  <c r="U556" i="5" s="1"/>
  <c r="U557" i="5" s="1"/>
  <c r="U558" i="5" s="1"/>
  <c r="U559" i="5" s="1"/>
  <c r="U560" i="5" s="1"/>
  <c r="U561" i="5" s="1"/>
  <c r="U562" i="5" s="1"/>
  <c r="U563" i="5" s="1"/>
  <c r="U564" i="5" s="1"/>
  <c r="U565" i="5" s="1"/>
  <c r="U566" i="5" s="1"/>
  <c r="U567" i="5" s="1"/>
  <c r="U568" i="5" s="1"/>
  <c r="U569" i="5" s="1"/>
  <c r="U570" i="5" s="1"/>
  <c r="U571" i="5" s="1"/>
  <c r="U572" i="5" s="1"/>
  <c r="U573" i="5" s="1"/>
  <c r="U574" i="5" s="1"/>
  <c r="U575" i="5" s="1"/>
  <c r="U576" i="5" s="1"/>
  <c r="U577" i="5" s="1"/>
  <c r="U578" i="5" s="1"/>
  <c r="U579" i="5" s="1"/>
  <c r="U580" i="5" s="1"/>
  <c r="U581" i="5" s="1"/>
  <c r="U582" i="5" s="1"/>
  <c r="U583" i="5" s="1"/>
  <c r="U584" i="5" s="1"/>
  <c r="U585" i="5" s="1"/>
  <c r="U586" i="5" s="1"/>
  <c r="U587" i="5" s="1"/>
  <c r="U588" i="5" s="1"/>
  <c r="U589" i="5" s="1"/>
  <c r="U590" i="5" s="1"/>
  <c r="U591" i="5" s="1"/>
  <c r="U592" i="5" s="1"/>
  <c r="U593" i="5" s="1"/>
  <c r="U594" i="5" s="1"/>
  <c r="U595" i="5" s="1"/>
  <c r="U596" i="5" s="1"/>
  <c r="U597" i="5" s="1"/>
  <c r="U598" i="5" s="1"/>
  <c r="U599" i="5" s="1"/>
  <c r="U600" i="5" s="1"/>
  <c r="U601" i="5" s="1"/>
  <c r="U602" i="5" s="1"/>
  <c r="U603" i="5" s="1"/>
  <c r="U604" i="5" s="1"/>
  <c r="AC49" i="5" s="1"/>
  <c r="AC48" i="5"/>
  <c r="R12" i="5"/>
  <c r="K11" i="5"/>
  <c r="M11" i="5" s="1"/>
  <c r="S11" i="5"/>
  <c r="G11" i="5" s="1"/>
  <c r="J11" i="5" s="1"/>
  <c r="F12" i="5"/>
  <c r="L10" i="5"/>
  <c r="H10" i="5" l="1"/>
  <c r="I10" i="5" s="1"/>
  <c r="O9" i="5"/>
  <c r="P9" i="5" s="1"/>
  <c r="N9" i="5"/>
  <c r="L11" i="5"/>
  <c r="S12" i="5"/>
  <c r="G12" i="5" s="1"/>
  <c r="J12" i="5" s="1"/>
  <c r="R13" i="5"/>
  <c r="K12" i="5"/>
  <c r="M12" i="5" s="1"/>
  <c r="T15" i="5"/>
  <c r="C16" i="5"/>
  <c r="F13" i="5"/>
  <c r="Q10" i="5" l="1"/>
  <c r="S13" i="5"/>
  <c r="G13" i="5" s="1"/>
  <c r="J13" i="5" s="1"/>
  <c r="R14" i="5"/>
  <c r="K13" i="5"/>
  <c r="M13" i="5" s="1"/>
  <c r="F14" i="5"/>
  <c r="T16" i="5"/>
  <c r="C17" i="5"/>
  <c r="L12" i="5"/>
  <c r="H11" i="5" l="1"/>
  <c r="I11" i="5" s="1"/>
  <c r="O10" i="5"/>
  <c r="P10" i="5" s="1"/>
  <c r="N10" i="5"/>
  <c r="L13" i="5"/>
  <c r="F15" i="5"/>
  <c r="C18" i="5"/>
  <c r="T17" i="5"/>
  <c r="S14" i="5"/>
  <c r="G14" i="5" s="1"/>
  <c r="J14" i="5" s="1"/>
  <c r="R15" i="5"/>
  <c r="K14" i="5"/>
  <c r="M14" i="5" s="1"/>
  <c r="Q11" i="5" l="1"/>
  <c r="F16" i="5"/>
  <c r="C19" i="5"/>
  <c r="T18" i="5"/>
  <c r="R16" i="5"/>
  <c r="K15" i="5"/>
  <c r="M15" i="5" s="1"/>
  <c r="S15" i="5"/>
  <c r="G15" i="5" s="1"/>
  <c r="J15" i="5" s="1"/>
  <c r="L14" i="5"/>
  <c r="H12" i="5" l="1"/>
  <c r="N11" i="5"/>
  <c r="O11" i="5"/>
  <c r="P11" i="5" s="1"/>
  <c r="L15" i="5"/>
  <c r="R17" i="5"/>
  <c r="S16" i="5"/>
  <c r="V5" i="5" s="1"/>
  <c r="K16" i="5"/>
  <c r="M16" i="5" s="1"/>
  <c r="C20" i="5"/>
  <c r="T19" i="5"/>
  <c r="F17" i="5"/>
  <c r="L16" i="5" l="1"/>
  <c r="Q12" i="5"/>
  <c r="I12" i="5"/>
  <c r="G16" i="5"/>
  <c r="J16" i="5" s="1"/>
  <c r="R18" i="5"/>
  <c r="S17" i="5"/>
  <c r="G17" i="5" s="1"/>
  <c r="J17" i="5" s="1"/>
  <c r="K17" i="5"/>
  <c r="M17" i="5" s="1"/>
  <c r="F18" i="5"/>
  <c r="C21" i="5"/>
  <c r="T20" i="5"/>
  <c r="N12" i="5" l="1"/>
  <c r="O12" i="5"/>
  <c r="P12" i="5" s="1"/>
  <c r="H13" i="5"/>
  <c r="Q13" i="5" s="1"/>
  <c r="L17" i="5"/>
  <c r="F19" i="5"/>
  <c r="T21" i="5"/>
  <c r="C22" i="5"/>
  <c r="R19" i="5"/>
  <c r="S18" i="5"/>
  <c r="G18" i="5" s="1"/>
  <c r="J18" i="5" s="1"/>
  <c r="K18" i="5"/>
  <c r="M18" i="5" s="1"/>
  <c r="L18" i="5" l="1"/>
  <c r="H14" i="5"/>
  <c r="Q14" i="5" s="1"/>
  <c r="N13" i="5"/>
  <c r="O13" i="5"/>
  <c r="P13" i="5" s="1"/>
  <c r="I13" i="5"/>
  <c r="C23" i="5"/>
  <c r="T22" i="5"/>
  <c r="R20" i="5"/>
  <c r="K19" i="5"/>
  <c r="M19" i="5" s="1"/>
  <c r="S19" i="5"/>
  <c r="G19" i="5" s="1"/>
  <c r="J19" i="5" s="1"/>
  <c r="F20" i="5"/>
  <c r="H15" i="5" l="1"/>
  <c r="Q15" i="5" s="1"/>
  <c r="O14" i="5"/>
  <c r="P14" i="5" s="1"/>
  <c r="N14" i="5"/>
  <c r="I14" i="5"/>
  <c r="L19" i="5"/>
  <c r="F21" i="5"/>
  <c r="T23" i="5"/>
  <c r="C24" i="5"/>
  <c r="S20" i="5"/>
  <c r="G20" i="5" s="1"/>
  <c r="J20" i="5" s="1"/>
  <c r="R21" i="5"/>
  <c r="K20" i="5"/>
  <c r="M20" i="5" s="1"/>
  <c r="L20" i="5" l="1"/>
  <c r="O15" i="5"/>
  <c r="P15" i="5" s="1"/>
  <c r="N15" i="5"/>
  <c r="H16" i="5"/>
  <c r="Q16" i="5" s="1"/>
  <c r="I15" i="5"/>
  <c r="S21" i="5"/>
  <c r="G21" i="5" s="1"/>
  <c r="J21" i="5" s="1"/>
  <c r="K21" i="5"/>
  <c r="M21" i="5" s="1"/>
  <c r="R22" i="5"/>
  <c r="C25" i="5"/>
  <c r="T24" i="5"/>
  <c r="F22" i="5"/>
  <c r="H17" i="5" l="1"/>
  <c r="Q17" i="5" s="1"/>
  <c r="O17" i="5" s="1"/>
  <c r="P17" i="5" s="1"/>
  <c r="O16" i="5"/>
  <c r="P16" i="5" s="1"/>
  <c r="N16" i="5"/>
  <c r="I16" i="5"/>
  <c r="L21" i="5"/>
  <c r="T25" i="5"/>
  <c r="C26" i="5"/>
  <c r="F23" i="5"/>
  <c r="S22" i="5"/>
  <c r="G22" i="5" s="1"/>
  <c r="J22" i="5" s="1"/>
  <c r="K22" i="5"/>
  <c r="M22" i="5" s="1"/>
  <c r="R23" i="5"/>
  <c r="N17" i="5" l="1"/>
  <c r="H18" i="5"/>
  <c r="Q18" i="5" s="1"/>
  <c r="H19" i="5" s="1"/>
  <c r="I17" i="5"/>
  <c r="R24" i="5"/>
  <c r="S23" i="5"/>
  <c r="G23" i="5" s="1"/>
  <c r="J23" i="5" s="1"/>
  <c r="K23" i="5"/>
  <c r="M23" i="5" s="1"/>
  <c r="F24" i="5"/>
  <c r="L22" i="5"/>
  <c r="T26" i="5"/>
  <c r="C27" i="5"/>
  <c r="I18" i="5" l="1"/>
  <c r="I19" i="5" s="1"/>
  <c r="O18" i="5"/>
  <c r="P18" i="5" s="1"/>
  <c r="L23" i="5"/>
  <c r="N18" i="5"/>
  <c r="Q19" i="5"/>
  <c r="H20" i="5" s="1"/>
  <c r="Q20" i="5" s="1"/>
  <c r="T27" i="5"/>
  <c r="C28" i="5"/>
  <c r="F25" i="5"/>
  <c r="R25" i="5"/>
  <c r="S24" i="5"/>
  <c r="G24" i="5" s="1"/>
  <c r="J24" i="5" s="1"/>
  <c r="K24" i="5"/>
  <c r="M24" i="5" s="1"/>
  <c r="N19" i="5" l="1"/>
  <c r="O19" i="5"/>
  <c r="P19" i="5" s="1"/>
  <c r="I20" i="5"/>
  <c r="R26" i="5"/>
  <c r="S25" i="5"/>
  <c r="G25" i="5" s="1"/>
  <c r="J25" i="5" s="1"/>
  <c r="K25" i="5"/>
  <c r="M25" i="5" s="1"/>
  <c r="H21" i="5"/>
  <c r="N20" i="5"/>
  <c r="O20" i="5"/>
  <c r="P20" i="5" s="1"/>
  <c r="F26" i="5"/>
  <c r="T28" i="5"/>
  <c r="C29" i="5"/>
  <c r="L24" i="5"/>
  <c r="I21" i="5" l="1"/>
  <c r="L25" i="5"/>
  <c r="Q21" i="5"/>
  <c r="O21" i="5" s="1"/>
  <c r="P21" i="5" s="1"/>
  <c r="R27" i="5"/>
  <c r="S26" i="5"/>
  <c r="G26" i="5" s="1"/>
  <c r="J26" i="5" s="1"/>
  <c r="K26" i="5"/>
  <c r="M26" i="5" s="1"/>
  <c r="C30" i="5"/>
  <c r="T29" i="5"/>
  <c r="F27" i="5"/>
  <c r="N21" i="5" l="1"/>
  <c r="H22" i="5"/>
  <c r="I22" i="5" s="1"/>
  <c r="R28" i="5"/>
  <c r="K27" i="5"/>
  <c r="M27" i="5" s="1"/>
  <c r="S27" i="5"/>
  <c r="G27" i="5" s="1"/>
  <c r="J27" i="5" s="1"/>
  <c r="F28" i="5"/>
  <c r="T30" i="5"/>
  <c r="C31" i="5"/>
  <c r="L26" i="5"/>
  <c r="Q22" i="5" l="1"/>
  <c r="L27" i="5"/>
  <c r="C32" i="5"/>
  <c r="T31" i="5"/>
  <c r="F29" i="5"/>
  <c r="S28" i="5"/>
  <c r="V6" i="5" s="1"/>
  <c r="R29" i="5"/>
  <c r="K28" i="5"/>
  <c r="M28" i="5" s="1"/>
  <c r="O22" i="5" l="1"/>
  <c r="P22" i="5" s="1"/>
  <c r="H23" i="5"/>
  <c r="I23" i="5" s="1"/>
  <c r="N22" i="5"/>
  <c r="L28" i="5"/>
  <c r="G28" i="5"/>
  <c r="J28" i="5" s="1"/>
  <c r="C33" i="5"/>
  <c r="T32" i="5"/>
  <c r="F30" i="5"/>
  <c r="S29" i="5"/>
  <c r="G29" i="5" s="1"/>
  <c r="J29" i="5" s="1"/>
  <c r="K29" i="5"/>
  <c r="M29" i="5" s="1"/>
  <c r="R30" i="5"/>
  <c r="Q23" i="5" l="1"/>
  <c r="C34" i="5"/>
  <c r="T33" i="5"/>
  <c r="L29" i="5"/>
  <c r="S30" i="5"/>
  <c r="G30" i="5" s="1"/>
  <c r="J30" i="5" s="1"/>
  <c r="R31" i="5"/>
  <c r="K30" i="5"/>
  <c r="M30" i="5" s="1"/>
  <c r="F31" i="5"/>
  <c r="N23" i="5" l="1"/>
  <c r="H24" i="5"/>
  <c r="I24" i="5" s="1"/>
  <c r="O23" i="5"/>
  <c r="P23" i="5" s="1"/>
  <c r="F32" i="5"/>
  <c r="T34" i="5"/>
  <c r="C35" i="5"/>
  <c r="R32" i="5"/>
  <c r="K31" i="5"/>
  <c r="M31" i="5" s="1"/>
  <c r="S31" i="5"/>
  <c r="G31" i="5" s="1"/>
  <c r="J31" i="5" s="1"/>
  <c r="L30" i="5"/>
  <c r="Q24" i="5" l="1"/>
  <c r="L31" i="5"/>
  <c r="C36" i="5"/>
  <c r="T35" i="5"/>
  <c r="R33" i="5"/>
  <c r="S32" i="5"/>
  <c r="G32" i="5" s="1"/>
  <c r="J32" i="5" s="1"/>
  <c r="K32" i="5"/>
  <c r="M32" i="5" s="1"/>
  <c r="F33" i="5"/>
  <c r="O24" i="5" l="1"/>
  <c r="P24" i="5" s="1"/>
  <c r="H25" i="5"/>
  <c r="I25" i="5" s="1"/>
  <c r="N24" i="5"/>
  <c r="L32" i="5"/>
  <c r="R34" i="5"/>
  <c r="S33" i="5"/>
  <c r="G33" i="5" s="1"/>
  <c r="J33" i="5" s="1"/>
  <c r="K33" i="5"/>
  <c r="M33" i="5" s="1"/>
  <c r="C37" i="5"/>
  <c r="T36" i="5"/>
  <c r="F34" i="5"/>
  <c r="Q25" i="5" l="1"/>
  <c r="H26" i="5" s="1"/>
  <c r="I26" i="5" s="1"/>
  <c r="L33" i="5"/>
  <c r="C38" i="5"/>
  <c r="T37" i="5"/>
  <c r="F35" i="5"/>
  <c r="R35" i="5"/>
  <c r="S34" i="5"/>
  <c r="G34" i="5" s="1"/>
  <c r="J34" i="5" s="1"/>
  <c r="K34" i="5"/>
  <c r="M34" i="5" s="1"/>
  <c r="Q26" i="5" l="1"/>
  <c r="N26" i="5" s="1"/>
  <c r="O25" i="5"/>
  <c r="P25" i="5" s="1"/>
  <c r="N25" i="5"/>
  <c r="F36" i="5"/>
  <c r="L34" i="5"/>
  <c r="R36" i="5"/>
  <c r="K35" i="5"/>
  <c r="M35" i="5" s="1"/>
  <c r="S35" i="5"/>
  <c r="G35" i="5" s="1"/>
  <c r="J35" i="5" s="1"/>
  <c r="T38" i="5"/>
  <c r="C39" i="5"/>
  <c r="O26" i="5" l="1"/>
  <c r="P26" i="5" s="1"/>
  <c r="H27" i="5"/>
  <c r="I27" i="5" s="1"/>
  <c r="L35" i="5"/>
  <c r="S36" i="5"/>
  <c r="G36" i="5" s="1"/>
  <c r="J36" i="5" s="1"/>
  <c r="R37" i="5"/>
  <c r="K36" i="5"/>
  <c r="M36" i="5" s="1"/>
  <c r="C40" i="5"/>
  <c r="T39" i="5"/>
  <c r="F37" i="5"/>
  <c r="Q27" i="5" l="1"/>
  <c r="H28" i="5" s="1"/>
  <c r="I28" i="5" s="1"/>
  <c r="L36" i="5"/>
  <c r="C41" i="5"/>
  <c r="T40" i="5"/>
  <c r="F38" i="5"/>
  <c r="S37" i="5"/>
  <c r="G37" i="5" s="1"/>
  <c r="J37" i="5" s="1"/>
  <c r="R38" i="5"/>
  <c r="K37" i="5"/>
  <c r="M37" i="5" s="1"/>
  <c r="Q28" i="5" l="1"/>
  <c r="H29" i="5" s="1"/>
  <c r="I29" i="5" s="1"/>
  <c r="O27" i="5"/>
  <c r="P27" i="5" s="1"/>
  <c r="N27" i="5"/>
  <c r="L37" i="5"/>
  <c r="F39" i="5"/>
  <c r="S38" i="5"/>
  <c r="G38" i="5" s="1"/>
  <c r="J38" i="5" s="1"/>
  <c r="R39" i="5"/>
  <c r="K38" i="5"/>
  <c r="M38" i="5" s="1"/>
  <c r="C42" i="5"/>
  <c r="T41" i="5"/>
  <c r="O28" i="5" l="1"/>
  <c r="P28" i="5" s="1"/>
  <c r="N28" i="5"/>
  <c r="Q29" i="5"/>
  <c r="N29" i="5" s="1"/>
  <c r="L38" i="5"/>
  <c r="T42" i="5"/>
  <c r="C43" i="5"/>
  <c r="F40" i="5"/>
  <c r="R40" i="5"/>
  <c r="S39" i="5"/>
  <c r="G39" i="5" s="1"/>
  <c r="J39" i="5" s="1"/>
  <c r="K39" i="5"/>
  <c r="M39" i="5" s="1"/>
  <c r="O29" i="5" l="1"/>
  <c r="P29" i="5" s="1"/>
  <c r="H30" i="5"/>
  <c r="I30" i="5" s="1"/>
  <c r="C44" i="5"/>
  <c r="T43" i="5"/>
  <c r="L39" i="5"/>
  <c r="R41" i="5"/>
  <c r="S40" i="5"/>
  <c r="V7" i="5" s="1"/>
  <c r="K40" i="5"/>
  <c r="M40" i="5" s="1"/>
  <c r="F41" i="5"/>
  <c r="Q30" i="5" l="1"/>
  <c r="O30" i="5" s="1"/>
  <c r="P30" i="5" s="1"/>
  <c r="G40" i="5"/>
  <c r="J40" i="5" s="1"/>
  <c r="T44" i="5"/>
  <c r="C45" i="5"/>
  <c r="R42" i="5"/>
  <c r="S41" i="5"/>
  <c r="G41" i="5" s="1"/>
  <c r="J41" i="5" s="1"/>
  <c r="K41" i="5"/>
  <c r="M41" i="5" s="1"/>
  <c r="F42" i="5"/>
  <c r="L40" i="5"/>
  <c r="H31" i="5" l="1"/>
  <c r="Q31" i="5" s="1"/>
  <c r="H32" i="5" s="1"/>
  <c r="N30" i="5"/>
  <c r="F43" i="5"/>
  <c r="L41" i="5"/>
  <c r="R43" i="5"/>
  <c r="S42" i="5"/>
  <c r="G42" i="5" s="1"/>
  <c r="J42" i="5" s="1"/>
  <c r="K42" i="5"/>
  <c r="M42" i="5" s="1"/>
  <c r="C46" i="5"/>
  <c r="T45" i="5"/>
  <c r="N31" i="5" l="1"/>
  <c r="I31" i="5"/>
  <c r="I32" i="5" s="1"/>
  <c r="Q32" i="5"/>
  <c r="N32" i="5" s="1"/>
  <c r="O31" i="5"/>
  <c r="P31" i="5" s="1"/>
  <c r="H33" i="5"/>
  <c r="I33" i="5" s="1"/>
  <c r="L42" i="5"/>
  <c r="R44" i="5"/>
  <c r="K43" i="5"/>
  <c r="M43" i="5" s="1"/>
  <c r="S43" i="5"/>
  <c r="G43" i="5" s="1"/>
  <c r="J43" i="5" s="1"/>
  <c r="C47" i="5"/>
  <c r="T46" i="5"/>
  <c r="F44" i="5"/>
  <c r="O32" i="5" l="1"/>
  <c r="P32" i="5" s="1"/>
  <c r="Q33" i="5"/>
  <c r="N33" i="5" s="1"/>
  <c r="L43" i="5"/>
  <c r="C48" i="5"/>
  <c r="T47" i="5"/>
  <c r="S44" i="5"/>
  <c r="G44" i="5" s="1"/>
  <c r="J44" i="5" s="1"/>
  <c r="R45" i="5"/>
  <c r="K44" i="5"/>
  <c r="M44" i="5" s="1"/>
  <c r="F45" i="5"/>
  <c r="H34" i="5" l="1"/>
  <c r="I34" i="5" s="1"/>
  <c r="O33" i="5"/>
  <c r="P33" i="5" s="1"/>
  <c r="L44" i="5"/>
  <c r="S45" i="5"/>
  <c r="G45" i="5" s="1"/>
  <c r="J45" i="5" s="1"/>
  <c r="R46" i="5"/>
  <c r="K45" i="5"/>
  <c r="M45" i="5" s="1"/>
  <c r="T48" i="5"/>
  <c r="C49" i="5"/>
  <c r="F46" i="5"/>
  <c r="Q34" i="5" l="1"/>
  <c r="O34" i="5" s="1"/>
  <c r="P34" i="5" s="1"/>
  <c r="L45" i="5"/>
  <c r="F47" i="5"/>
  <c r="C50" i="5"/>
  <c r="T49" i="5"/>
  <c r="S46" i="5"/>
  <c r="G46" i="5" s="1"/>
  <c r="J46" i="5" s="1"/>
  <c r="R47" i="5"/>
  <c r="K46" i="5"/>
  <c r="M46" i="5" s="1"/>
  <c r="H35" i="5" l="1"/>
  <c r="I35" i="5" s="1"/>
  <c r="N34" i="5"/>
  <c r="R48" i="5"/>
  <c r="K47" i="5"/>
  <c r="M47" i="5" s="1"/>
  <c r="S47" i="5"/>
  <c r="G47" i="5" s="1"/>
  <c r="J47" i="5" s="1"/>
  <c r="T50" i="5"/>
  <c r="C51" i="5"/>
  <c r="L46" i="5"/>
  <c r="F48" i="5"/>
  <c r="Q35" i="5" l="1"/>
  <c r="O35" i="5" s="1"/>
  <c r="P35" i="5" s="1"/>
  <c r="L47" i="5"/>
  <c r="C52" i="5"/>
  <c r="T51" i="5"/>
  <c r="R49" i="5"/>
  <c r="S48" i="5"/>
  <c r="G48" i="5" s="1"/>
  <c r="J48" i="5" s="1"/>
  <c r="K48" i="5"/>
  <c r="M48" i="5" s="1"/>
  <c r="F49" i="5"/>
  <c r="N35" i="5" l="1"/>
  <c r="H36" i="5"/>
  <c r="Q36" i="5" s="1"/>
  <c r="N36" i="5" s="1"/>
  <c r="R50" i="5"/>
  <c r="S49" i="5"/>
  <c r="G49" i="5" s="1"/>
  <c r="J49" i="5" s="1"/>
  <c r="K49" i="5"/>
  <c r="M49" i="5" s="1"/>
  <c r="T52" i="5"/>
  <c r="C53" i="5"/>
  <c r="F50" i="5"/>
  <c r="L48" i="5"/>
  <c r="H37" i="5" l="1"/>
  <c r="Q37" i="5" s="1"/>
  <c r="N37" i="5" s="1"/>
  <c r="I36" i="5"/>
  <c r="O36" i="5"/>
  <c r="P36" i="5" s="1"/>
  <c r="O37" i="5"/>
  <c r="P37" i="5" s="1"/>
  <c r="L49" i="5"/>
  <c r="F51" i="5"/>
  <c r="C54" i="5"/>
  <c r="T53" i="5"/>
  <c r="R51" i="5"/>
  <c r="S50" i="5"/>
  <c r="G50" i="5" s="1"/>
  <c r="J50" i="5" s="1"/>
  <c r="K50" i="5"/>
  <c r="M50" i="5" s="1"/>
  <c r="H38" i="5" l="1"/>
  <c r="Q38" i="5" s="1"/>
  <c r="N38" i="5" s="1"/>
  <c r="I37" i="5"/>
  <c r="T54" i="5"/>
  <c r="C55" i="5"/>
  <c r="F52" i="5"/>
  <c r="R52" i="5"/>
  <c r="K51" i="5"/>
  <c r="M51" i="5" s="1"/>
  <c r="S51" i="5"/>
  <c r="G51" i="5" s="1"/>
  <c r="J51" i="5" s="1"/>
  <c r="L50" i="5"/>
  <c r="I38" i="5" l="1"/>
  <c r="O38" i="5"/>
  <c r="P38" i="5" s="1"/>
  <c r="H39" i="5"/>
  <c r="Q39" i="5" s="1"/>
  <c r="H40" i="5" s="1"/>
  <c r="L51" i="5"/>
  <c r="F53" i="5"/>
  <c r="C56" i="5"/>
  <c r="T55" i="5"/>
  <c r="S52" i="5"/>
  <c r="V8" i="5" s="1"/>
  <c r="R53" i="5"/>
  <c r="K52" i="5"/>
  <c r="M52" i="5" s="1"/>
  <c r="O39" i="5" l="1"/>
  <c r="P39" i="5" s="1"/>
  <c r="N39" i="5"/>
  <c r="I39" i="5"/>
  <c r="I40" i="5"/>
  <c r="Q40" i="5"/>
  <c r="L52" i="5"/>
  <c r="T56" i="5"/>
  <c r="C57" i="5"/>
  <c r="G52" i="5"/>
  <c r="J52" i="5" s="1"/>
  <c r="S53" i="5"/>
  <c r="G53" i="5" s="1"/>
  <c r="J53" i="5" s="1"/>
  <c r="K53" i="5"/>
  <c r="M53" i="5" s="1"/>
  <c r="R54" i="5"/>
  <c r="F54" i="5"/>
  <c r="H41" i="5" l="1"/>
  <c r="I41" i="5" s="1"/>
  <c r="O40" i="5"/>
  <c r="P40" i="5" s="1"/>
  <c r="N40" i="5"/>
  <c r="S54" i="5"/>
  <c r="G54" i="5" s="1"/>
  <c r="J54" i="5" s="1"/>
  <c r="R55" i="5"/>
  <c r="K54" i="5"/>
  <c r="M54" i="5" s="1"/>
  <c r="L53" i="5"/>
  <c r="C58" i="5"/>
  <c r="T57" i="5"/>
  <c r="F55" i="5"/>
  <c r="Q41" i="5" l="1"/>
  <c r="H42" i="5" s="1"/>
  <c r="I42" i="5" s="1"/>
  <c r="T58" i="5"/>
  <c r="C59" i="5"/>
  <c r="F56" i="5"/>
  <c r="L54" i="5"/>
  <c r="R56" i="5"/>
  <c r="S55" i="5"/>
  <c r="G55" i="5" s="1"/>
  <c r="J55" i="5" s="1"/>
  <c r="K55" i="5"/>
  <c r="M55" i="5" s="1"/>
  <c r="N41" i="5" l="1"/>
  <c r="Q42" i="5"/>
  <c r="O41" i="5"/>
  <c r="P41" i="5" s="1"/>
  <c r="N42" i="5"/>
  <c r="H43" i="5"/>
  <c r="I43" i="5" s="1"/>
  <c r="O42" i="5"/>
  <c r="P42" i="5" s="1"/>
  <c r="L55" i="5"/>
  <c r="C60" i="5"/>
  <c r="T59" i="5"/>
  <c r="F57" i="5"/>
  <c r="R57" i="5"/>
  <c r="S56" i="5"/>
  <c r="G56" i="5" s="1"/>
  <c r="J56" i="5" s="1"/>
  <c r="K56" i="5"/>
  <c r="M56" i="5" s="1"/>
  <c r="Q43" i="5" l="1"/>
  <c r="R58" i="5"/>
  <c r="S57" i="5"/>
  <c r="G57" i="5" s="1"/>
  <c r="J57" i="5" s="1"/>
  <c r="K57" i="5"/>
  <c r="M57" i="5" s="1"/>
  <c r="F58" i="5"/>
  <c r="L56" i="5"/>
  <c r="T60" i="5"/>
  <c r="C61" i="5"/>
  <c r="H44" i="5" l="1"/>
  <c r="I44" i="5" s="1"/>
  <c r="O43" i="5"/>
  <c r="P43" i="5" s="1"/>
  <c r="N43" i="5"/>
  <c r="L57" i="5"/>
  <c r="C62" i="5"/>
  <c r="T61" i="5"/>
  <c r="F59" i="5"/>
  <c r="R59" i="5"/>
  <c r="S58" i="5"/>
  <c r="G58" i="5" s="1"/>
  <c r="J58" i="5" s="1"/>
  <c r="K58" i="5"/>
  <c r="M58" i="5" s="1"/>
  <c r="Q44" i="5" l="1"/>
  <c r="O44" i="5" s="1"/>
  <c r="P44" i="5" s="1"/>
  <c r="L58" i="5"/>
  <c r="R60" i="5"/>
  <c r="K59" i="5"/>
  <c r="M59" i="5" s="1"/>
  <c r="S59" i="5"/>
  <c r="G59" i="5" s="1"/>
  <c r="J59" i="5" s="1"/>
  <c r="F60" i="5"/>
  <c r="T62" i="5"/>
  <c r="C63" i="5"/>
  <c r="H45" i="5" l="1"/>
  <c r="I45" i="5" s="1"/>
  <c r="N44" i="5"/>
  <c r="S60" i="5"/>
  <c r="G60" i="5" s="1"/>
  <c r="J60" i="5" s="1"/>
  <c r="R61" i="5"/>
  <c r="K60" i="5"/>
  <c r="M60" i="5" s="1"/>
  <c r="C64" i="5"/>
  <c r="T63" i="5"/>
  <c r="L59" i="5"/>
  <c r="F61" i="5"/>
  <c r="Q45" i="5" l="1"/>
  <c r="O45" i="5" s="1"/>
  <c r="P45" i="5" s="1"/>
  <c r="L60" i="5"/>
  <c r="F62" i="5"/>
  <c r="S61" i="5"/>
  <c r="G61" i="5" s="1"/>
  <c r="J61" i="5" s="1"/>
  <c r="K61" i="5"/>
  <c r="M61" i="5" s="1"/>
  <c r="R62" i="5"/>
  <c r="T64" i="5"/>
  <c r="C65" i="5"/>
  <c r="H46" i="5" l="1"/>
  <c r="I46" i="5" s="1"/>
  <c r="N45" i="5"/>
  <c r="S62" i="5"/>
  <c r="G62" i="5" s="1"/>
  <c r="J62" i="5" s="1"/>
  <c r="R63" i="5"/>
  <c r="K62" i="5"/>
  <c r="M62" i="5" s="1"/>
  <c r="C66" i="5"/>
  <c r="T65" i="5"/>
  <c r="F63" i="5"/>
  <c r="L61" i="5"/>
  <c r="Q46" i="5" l="1"/>
  <c r="H47" i="5" s="1"/>
  <c r="I47" i="5" s="1"/>
  <c r="L62" i="5"/>
  <c r="R64" i="5"/>
  <c r="K63" i="5"/>
  <c r="M63" i="5" s="1"/>
  <c r="S63" i="5"/>
  <c r="G63" i="5" s="1"/>
  <c r="J63" i="5" s="1"/>
  <c r="T66" i="5"/>
  <c r="C67" i="5"/>
  <c r="F64" i="5"/>
  <c r="Q47" i="5" l="1"/>
  <c r="N47" i="5" s="1"/>
  <c r="O46" i="5"/>
  <c r="P46" i="5" s="1"/>
  <c r="N46" i="5"/>
  <c r="H48" i="5"/>
  <c r="Q48" i="5" s="1"/>
  <c r="H49" i="5" s="1"/>
  <c r="O47" i="5"/>
  <c r="P47" i="5" s="1"/>
  <c r="I48" i="5"/>
  <c r="L63" i="5"/>
  <c r="R65" i="5"/>
  <c r="S64" i="5"/>
  <c r="G64" i="5" s="1"/>
  <c r="K64" i="5"/>
  <c r="M64" i="5" s="1"/>
  <c r="F65" i="5"/>
  <c r="C68" i="5"/>
  <c r="T67" i="5"/>
  <c r="O48" i="5" l="1"/>
  <c r="P48" i="5" s="1"/>
  <c r="N48" i="5"/>
  <c r="I49" i="5"/>
  <c r="Q49" i="5"/>
  <c r="H50" i="5" s="1"/>
  <c r="I50" i="5" s="1"/>
  <c r="AE40" i="5"/>
  <c r="M5" i="3" s="1"/>
  <c r="J64" i="5"/>
  <c r="AF40" i="5" s="1"/>
  <c r="O5" i="3" s="1"/>
  <c r="F66" i="5"/>
  <c r="V9" i="5"/>
  <c r="AD40" i="5"/>
  <c r="M20" i="3" s="1"/>
  <c r="L64" i="5"/>
  <c r="C69" i="5"/>
  <c r="T68" i="5"/>
  <c r="R66" i="5"/>
  <c r="S65" i="5"/>
  <c r="G65" i="5" s="1"/>
  <c r="J65" i="5" s="1"/>
  <c r="K65" i="5"/>
  <c r="M65" i="5" s="1"/>
  <c r="Q50" i="5" l="1"/>
  <c r="O49" i="5"/>
  <c r="P49" i="5" s="1"/>
  <c r="N49" i="5"/>
  <c r="C70" i="5"/>
  <c r="T69" i="5"/>
  <c r="R67" i="5"/>
  <c r="S66" i="5"/>
  <c r="G66" i="5" s="1"/>
  <c r="J66" i="5" s="1"/>
  <c r="K66" i="5"/>
  <c r="M66" i="5" s="1"/>
  <c r="L65" i="5"/>
  <c r="F67" i="5"/>
  <c r="H51" i="5" l="1"/>
  <c r="I51" i="5" s="1"/>
  <c r="N50" i="5"/>
  <c r="O50" i="5"/>
  <c r="P50" i="5" s="1"/>
  <c r="L66" i="5"/>
  <c r="R68" i="5"/>
  <c r="K67" i="5"/>
  <c r="M67" i="5" s="1"/>
  <c r="S67" i="5"/>
  <c r="G67" i="5" s="1"/>
  <c r="J67" i="5" s="1"/>
  <c r="F68" i="5"/>
  <c r="T70" i="5"/>
  <c r="C71" i="5"/>
  <c r="Q51" i="5" l="1"/>
  <c r="S68" i="5"/>
  <c r="G68" i="5" s="1"/>
  <c r="J68" i="5" s="1"/>
  <c r="R69" i="5"/>
  <c r="K68" i="5"/>
  <c r="M68" i="5" s="1"/>
  <c r="C72" i="5"/>
  <c r="T71" i="5"/>
  <c r="F69" i="5"/>
  <c r="L67" i="5"/>
  <c r="N51" i="5" l="1"/>
  <c r="O51" i="5"/>
  <c r="P51" i="5" s="1"/>
  <c r="H52" i="5"/>
  <c r="F70" i="5"/>
  <c r="S69" i="5"/>
  <c r="G69" i="5" s="1"/>
  <c r="J69" i="5" s="1"/>
  <c r="R70" i="5"/>
  <c r="K69" i="5"/>
  <c r="M69" i="5" s="1"/>
  <c r="C73" i="5"/>
  <c r="T72" i="5"/>
  <c r="L68" i="5"/>
  <c r="Q52" i="5" l="1"/>
  <c r="I52" i="5"/>
  <c r="L69" i="5"/>
  <c r="F71" i="5"/>
  <c r="T73" i="5"/>
  <c r="C74" i="5"/>
  <c r="S70" i="5"/>
  <c r="G70" i="5" s="1"/>
  <c r="J70" i="5" s="1"/>
  <c r="R71" i="5"/>
  <c r="K70" i="5"/>
  <c r="M70" i="5" s="1"/>
  <c r="H53" i="5" l="1"/>
  <c r="Q53" i="5" s="1"/>
  <c r="O52" i="5"/>
  <c r="P52" i="5" s="1"/>
  <c r="N52" i="5"/>
  <c r="L70" i="5"/>
  <c r="F72" i="5"/>
  <c r="R72" i="5"/>
  <c r="S71" i="5"/>
  <c r="G71" i="5" s="1"/>
  <c r="J71" i="5" s="1"/>
  <c r="K71" i="5"/>
  <c r="M71" i="5" s="1"/>
  <c r="C75" i="5"/>
  <c r="T74" i="5"/>
  <c r="I53" i="5" l="1"/>
  <c r="H54" i="5"/>
  <c r="Q54" i="5" s="1"/>
  <c r="N53" i="5"/>
  <c r="O53" i="5"/>
  <c r="P53" i="5" s="1"/>
  <c r="F73" i="5"/>
  <c r="R73" i="5"/>
  <c r="S72" i="5"/>
  <c r="G72" i="5" s="1"/>
  <c r="J72" i="5" s="1"/>
  <c r="K72" i="5"/>
  <c r="M72" i="5" s="1"/>
  <c r="T75" i="5"/>
  <c r="C76" i="5"/>
  <c r="L71" i="5"/>
  <c r="I54" i="5" l="1"/>
  <c r="N54" i="5"/>
  <c r="H55" i="5"/>
  <c r="Q55" i="5" s="1"/>
  <c r="O54" i="5"/>
  <c r="P54" i="5" s="1"/>
  <c r="I55" i="5"/>
  <c r="F74" i="5"/>
  <c r="L72" i="5"/>
  <c r="C77" i="5"/>
  <c r="T76" i="5"/>
  <c r="R74" i="5"/>
  <c r="S73" i="5"/>
  <c r="G73" i="5" s="1"/>
  <c r="J73" i="5" s="1"/>
  <c r="K73" i="5"/>
  <c r="M73" i="5" s="1"/>
  <c r="O55" i="5" l="1"/>
  <c r="P55" i="5" s="1"/>
  <c r="N55" i="5"/>
  <c r="H56" i="5"/>
  <c r="I56" i="5" s="1"/>
  <c r="L73" i="5"/>
  <c r="T77" i="5"/>
  <c r="C78" i="5"/>
  <c r="F75" i="5"/>
  <c r="R75" i="5"/>
  <c r="S74" i="5"/>
  <c r="G74" i="5" s="1"/>
  <c r="J74" i="5" s="1"/>
  <c r="K74" i="5"/>
  <c r="M74" i="5" s="1"/>
  <c r="Q56" i="5" l="1"/>
  <c r="H57" i="5" s="1"/>
  <c r="Q57" i="5" s="1"/>
  <c r="O56" i="5"/>
  <c r="P56" i="5" s="1"/>
  <c r="C79" i="5"/>
  <c r="T78" i="5"/>
  <c r="R76" i="5"/>
  <c r="K75" i="5"/>
  <c r="M75" i="5" s="1"/>
  <c r="S75" i="5"/>
  <c r="G75" i="5" s="1"/>
  <c r="J75" i="5" s="1"/>
  <c r="F76" i="5"/>
  <c r="L74" i="5"/>
  <c r="O57" i="5" l="1"/>
  <c r="P57" i="5" s="1"/>
  <c r="N57" i="5"/>
  <c r="H58" i="5"/>
  <c r="Q58" i="5" s="1"/>
  <c r="N56" i="5"/>
  <c r="I57" i="5"/>
  <c r="L75" i="5"/>
  <c r="T79" i="5"/>
  <c r="C80" i="5"/>
  <c r="F77" i="5"/>
  <c r="S76" i="5"/>
  <c r="V10" i="5" s="1"/>
  <c r="R77" i="5"/>
  <c r="K76" i="5"/>
  <c r="M76" i="5" s="1"/>
  <c r="I58" i="5" l="1"/>
  <c r="O58" i="5"/>
  <c r="P58" i="5" s="1"/>
  <c r="H59" i="5"/>
  <c r="Q59" i="5" s="1"/>
  <c r="O59" i="5" s="1"/>
  <c r="P59" i="5" s="1"/>
  <c r="N58" i="5"/>
  <c r="I59" i="5"/>
  <c r="H60" i="5"/>
  <c r="Q60" i="5" s="1"/>
  <c r="G76" i="5"/>
  <c r="J76" i="5" s="1"/>
  <c r="L76" i="5"/>
  <c r="T80" i="5"/>
  <c r="C81" i="5"/>
  <c r="F78" i="5"/>
  <c r="S77" i="5"/>
  <c r="G77" i="5" s="1"/>
  <c r="J77" i="5" s="1"/>
  <c r="R78" i="5"/>
  <c r="K77" i="5"/>
  <c r="M77" i="5" s="1"/>
  <c r="N59" i="5" l="1"/>
  <c r="H61" i="5"/>
  <c r="Q61" i="5" s="1"/>
  <c r="O60" i="5"/>
  <c r="P60" i="5" s="1"/>
  <c r="N60" i="5"/>
  <c r="I60" i="5"/>
  <c r="S78" i="5"/>
  <c r="G78" i="5" s="1"/>
  <c r="J78" i="5" s="1"/>
  <c r="R79" i="5"/>
  <c r="K78" i="5"/>
  <c r="M78" i="5" s="1"/>
  <c r="T81" i="5"/>
  <c r="C82" i="5"/>
  <c r="L77" i="5"/>
  <c r="F79" i="5"/>
  <c r="I61" i="5" l="1"/>
  <c r="H62" i="5"/>
  <c r="Q62" i="5" s="1"/>
  <c r="O61" i="5"/>
  <c r="P61" i="5" s="1"/>
  <c r="N61" i="5"/>
  <c r="L78" i="5"/>
  <c r="F80" i="5"/>
  <c r="T82" i="5"/>
  <c r="C83" i="5"/>
  <c r="R80" i="5"/>
  <c r="K79" i="5"/>
  <c r="M79" i="5" s="1"/>
  <c r="S79" i="5"/>
  <c r="G79" i="5" s="1"/>
  <c r="J79" i="5" s="1"/>
  <c r="I62" i="5" l="1"/>
  <c r="L79" i="5"/>
  <c r="N62" i="5"/>
  <c r="H63" i="5"/>
  <c r="Q63" i="5" s="1"/>
  <c r="O62" i="5"/>
  <c r="P62" i="5" s="1"/>
  <c r="C84" i="5"/>
  <c r="T83" i="5"/>
  <c r="F81" i="5"/>
  <c r="R81" i="5"/>
  <c r="S80" i="5"/>
  <c r="G80" i="5" s="1"/>
  <c r="J80" i="5" s="1"/>
  <c r="K80" i="5"/>
  <c r="M80" i="5" s="1"/>
  <c r="N63" i="5" l="1"/>
  <c r="H64" i="5"/>
  <c r="Q64" i="5" s="1"/>
  <c r="O63" i="5"/>
  <c r="P63" i="5" s="1"/>
  <c r="I63" i="5"/>
  <c r="F82" i="5"/>
  <c r="T84" i="5"/>
  <c r="C85" i="5"/>
  <c r="R82" i="5"/>
  <c r="S81" i="5"/>
  <c r="G81" i="5" s="1"/>
  <c r="J81" i="5" s="1"/>
  <c r="K81" i="5"/>
  <c r="M81" i="5" s="1"/>
  <c r="L80" i="5"/>
  <c r="I64" i="5" l="1"/>
  <c r="O64" i="5"/>
  <c r="P64" i="5" s="1"/>
  <c r="N64" i="5"/>
  <c r="H65" i="5"/>
  <c r="Q65" i="5" s="1"/>
  <c r="T85" i="5"/>
  <c r="C86" i="5"/>
  <c r="F83" i="5"/>
  <c r="R83" i="5"/>
  <c r="S82" i="5"/>
  <c r="G82" i="5" s="1"/>
  <c r="J82" i="5" s="1"/>
  <c r="K82" i="5"/>
  <c r="M82" i="5" s="1"/>
  <c r="L81" i="5"/>
  <c r="H66" i="5" l="1"/>
  <c r="Q66" i="5" s="1"/>
  <c r="O65" i="5"/>
  <c r="P65" i="5" s="1"/>
  <c r="N65" i="5"/>
  <c r="I65" i="5"/>
  <c r="L82" i="5"/>
  <c r="T86" i="5"/>
  <c r="C87" i="5"/>
  <c r="R84" i="5"/>
  <c r="K83" i="5"/>
  <c r="M83" i="5" s="1"/>
  <c r="S83" i="5"/>
  <c r="G83" i="5" s="1"/>
  <c r="J83" i="5" s="1"/>
  <c r="F84" i="5"/>
  <c r="I66" i="5" l="1"/>
  <c r="H67" i="5"/>
  <c r="N66" i="5"/>
  <c r="O66" i="5"/>
  <c r="P66" i="5" s="1"/>
  <c r="Q67" i="5"/>
  <c r="S84" i="5"/>
  <c r="G84" i="5" s="1"/>
  <c r="J84" i="5" s="1"/>
  <c r="R85" i="5"/>
  <c r="K84" i="5"/>
  <c r="M84" i="5" s="1"/>
  <c r="C88" i="5"/>
  <c r="T87" i="5"/>
  <c r="L83" i="5"/>
  <c r="F85" i="5"/>
  <c r="I67" i="5" l="1"/>
  <c r="H68" i="5"/>
  <c r="Q68" i="5" s="1"/>
  <c r="N67" i="5"/>
  <c r="O67" i="5"/>
  <c r="P67" i="5" s="1"/>
  <c r="L84" i="5"/>
  <c r="S85" i="5"/>
  <c r="G85" i="5" s="1"/>
  <c r="J85" i="5" s="1"/>
  <c r="K85" i="5"/>
  <c r="M85" i="5" s="1"/>
  <c r="R86" i="5"/>
  <c r="F86" i="5"/>
  <c r="T88" i="5"/>
  <c r="C89" i="5"/>
  <c r="I68" i="5" l="1"/>
  <c r="N68" i="5"/>
  <c r="H69" i="5"/>
  <c r="O68" i="5"/>
  <c r="P68" i="5" s="1"/>
  <c r="F87" i="5"/>
  <c r="L85" i="5"/>
  <c r="T89" i="5"/>
  <c r="C90" i="5"/>
  <c r="S86" i="5"/>
  <c r="G86" i="5" s="1"/>
  <c r="J86" i="5" s="1"/>
  <c r="R87" i="5"/>
  <c r="K86" i="5"/>
  <c r="M86" i="5" s="1"/>
  <c r="I69" i="5" l="1"/>
  <c r="Q69" i="5"/>
  <c r="O69" i="5" s="1"/>
  <c r="P69" i="5" s="1"/>
  <c r="L86" i="5"/>
  <c r="F88" i="5"/>
  <c r="T90" i="5"/>
  <c r="C91" i="5"/>
  <c r="R88" i="5"/>
  <c r="S87" i="5"/>
  <c r="G87" i="5" s="1"/>
  <c r="J87" i="5" s="1"/>
  <c r="K87" i="5"/>
  <c r="M87" i="5" s="1"/>
  <c r="H70" i="5" l="1"/>
  <c r="I70" i="5"/>
  <c r="N69" i="5"/>
  <c r="Q70" i="5"/>
  <c r="C92" i="5"/>
  <c r="T91" i="5"/>
  <c r="F89" i="5"/>
  <c r="L87" i="5"/>
  <c r="R89" i="5"/>
  <c r="S88" i="5"/>
  <c r="V11" i="5" s="1"/>
  <c r="K88" i="5"/>
  <c r="M88" i="5" s="1"/>
  <c r="H71" i="5" l="1"/>
  <c r="I71" i="5" s="1"/>
  <c r="N70" i="5"/>
  <c r="O70" i="5"/>
  <c r="P70" i="5" s="1"/>
  <c r="L88" i="5"/>
  <c r="G88" i="5"/>
  <c r="J88" i="5" s="1"/>
  <c r="F90" i="5"/>
  <c r="R90" i="5"/>
  <c r="S89" i="5"/>
  <c r="G89" i="5" s="1"/>
  <c r="J89" i="5" s="1"/>
  <c r="K89" i="5"/>
  <c r="M89" i="5" s="1"/>
  <c r="T92" i="5"/>
  <c r="C93" i="5"/>
  <c r="Q71" i="5" l="1"/>
  <c r="H72" i="5"/>
  <c r="I72" i="5" s="1"/>
  <c r="N71" i="5"/>
  <c r="O71" i="5"/>
  <c r="P71" i="5" s="1"/>
  <c r="Q72" i="5"/>
  <c r="L89" i="5"/>
  <c r="R91" i="5"/>
  <c r="S90" i="5"/>
  <c r="G90" i="5" s="1"/>
  <c r="J90" i="5" s="1"/>
  <c r="K90" i="5"/>
  <c r="M90" i="5" s="1"/>
  <c r="T93" i="5"/>
  <c r="C94" i="5"/>
  <c r="F91" i="5"/>
  <c r="N72" i="5" l="1"/>
  <c r="O72" i="5"/>
  <c r="P72" i="5" s="1"/>
  <c r="H73" i="5"/>
  <c r="I73" i="5" s="1"/>
  <c r="L90" i="5"/>
  <c r="F92" i="5"/>
  <c r="T94" i="5"/>
  <c r="C95" i="5"/>
  <c r="R92" i="5"/>
  <c r="K91" i="5"/>
  <c r="M91" i="5" s="1"/>
  <c r="S91" i="5"/>
  <c r="G91" i="5" s="1"/>
  <c r="J91" i="5" s="1"/>
  <c r="Q73" i="5" l="1"/>
  <c r="O73" i="5" s="1"/>
  <c r="P73" i="5" s="1"/>
  <c r="L91" i="5"/>
  <c r="F93" i="5"/>
  <c r="S92" i="5"/>
  <c r="G92" i="5" s="1"/>
  <c r="J92" i="5" s="1"/>
  <c r="R93" i="5"/>
  <c r="K92" i="5"/>
  <c r="M92" i="5" s="1"/>
  <c r="T95" i="5"/>
  <c r="C96" i="5"/>
  <c r="N73" i="5" l="1"/>
  <c r="H74" i="5"/>
  <c r="I74" i="5" s="1"/>
  <c r="Q74" i="5"/>
  <c r="L92" i="5"/>
  <c r="S93" i="5"/>
  <c r="G93" i="5" s="1"/>
  <c r="J93" i="5" s="1"/>
  <c r="K93" i="5"/>
  <c r="M93" i="5" s="1"/>
  <c r="R94" i="5"/>
  <c r="F94" i="5"/>
  <c r="C97" i="5"/>
  <c r="T96" i="5"/>
  <c r="N74" i="5" l="1"/>
  <c r="O74" i="5"/>
  <c r="P74" i="5" s="1"/>
  <c r="H75" i="5"/>
  <c r="L93" i="5"/>
  <c r="F95" i="5"/>
  <c r="S94" i="5"/>
  <c r="G94" i="5" s="1"/>
  <c r="J94" i="5" s="1"/>
  <c r="R95" i="5"/>
  <c r="K94" i="5"/>
  <c r="M94" i="5" s="1"/>
  <c r="C98" i="5"/>
  <c r="T97" i="5"/>
  <c r="I75" i="5" l="1"/>
  <c r="Q75" i="5"/>
  <c r="F96" i="5"/>
  <c r="L94" i="5"/>
  <c r="T98" i="5"/>
  <c r="C99" i="5"/>
  <c r="R96" i="5"/>
  <c r="K95" i="5"/>
  <c r="M95" i="5" s="1"/>
  <c r="S95" i="5"/>
  <c r="G95" i="5" s="1"/>
  <c r="J95" i="5" s="1"/>
  <c r="H76" i="5" l="1"/>
  <c r="I76" i="5" s="1"/>
  <c r="N75" i="5"/>
  <c r="O75" i="5"/>
  <c r="P75" i="5" s="1"/>
  <c r="L95" i="5"/>
  <c r="F97" i="5"/>
  <c r="R97" i="5"/>
  <c r="S96" i="5"/>
  <c r="G96" i="5" s="1"/>
  <c r="J96" i="5" s="1"/>
  <c r="K96" i="5"/>
  <c r="M96" i="5" s="1"/>
  <c r="T99" i="5"/>
  <c r="C100" i="5"/>
  <c r="Q76" i="5" l="1"/>
  <c r="O76" i="5" s="1"/>
  <c r="P76" i="5" s="1"/>
  <c r="N76" i="5"/>
  <c r="H77" i="5"/>
  <c r="C101" i="5"/>
  <c r="T100" i="5"/>
  <c r="L96" i="5"/>
  <c r="R98" i="5"/>
  <c r="S97" i="5"/>
  <c r="G97" i="5" s="1"/>
  <c r="J97" i="5" s="1"/>
  <c r="K97" i="5"/>
  <c r="M97" i="5" s="1"/>
  <c r="F98" i="5"/>
  <c r="I77" i="5" l="1"/>
  <c r="Q77" i="5"/>
  <c r="C102" i="5"/>
  <c r="T101" i="5"/>
  <c r="R99" i="5"/>
  <c r="S98" i="5"/>
  <c r="G98" i="5" s="1"/>
  <c r="J98" i="5" s="1"/>
  <c r="K98" i="5"/>
  <c r="M98" i="5" s="1"/>
  <c r="F99" i="5"/>
  <c r="L97" i="5"/>
  <c r="N77" i="5" l="1"/>
  <c r="O77" i="5"/>
  <c r="P77" i="5" s="1"/>
  <c r="H78" i="5"/>
  <c r="I78" i="5" s="1"/>
  <c r="L98" i="5"/>
  <c r="R100" i="5"/>
  <c r="K99" i="5"/>
  <c r="M99" i="5" s="1"/>
  <c r="S99" i="5"/>
  <c r="G99" i="5" s="1"/>
  <c r="J99" i="5" s="1"/>
  <c r="F100" i="5"/>
  <c r="T102" i="5"/>
  <c r="C103" i="5"/>
  <c r="Q78" i="5" l="1"/>
  <c r="O78" i="5" s="1"/>
  <c r="P78" i="5" s="1"/>
  <c r="L99" i="5"/>
  <c r="F101" i="5"/>
  <c r="T103" i="5"/>
  <c r="C104" i="5"/>
  <c r="S100" i="5"/>
  <c r="V12" i="5" s="1"/>
  <c r="R101" i="5"/>
  <c r="K100" i="5"/>
  <c r="M100" i="5" s="1"/>
  <c r="H79" i="5" l="1"/>
  <c r="I79" i="5" s="1"/>
  <c r="N78" i="5"/>
  <c r="L100" i="5"/>
  <c r="F102" i="5"/>
  <c r="C105" i="5"/>
  <c r="T104" i="5"/>
  <c r="S101" i="5"/>
  <c r="G101" i="5" s="1"/>
  <c r="J101" i="5" s="1"/>
  <c r="R102" i="5"/>
  <c r="K101" i="5"/>
  <c r="M101" i="5" s="1"/>
  <c r="G100" i="5"/>
  <c r="J100" i="5" s="1"/>
  <c r="Q79" i="5" l="1"/>
  <c r="N79" i="5" s="1"/>
  <c r="H80" i="5"/>
  <c r="I80" i="5" s="1"/>
  <c r="L101" i="5"/>
  <c r="C106" i="5"/>
  <c r="T105" i="5"/>
  <c r="S102" i="5"/>
  <c r="G102" i="5" s="1"/>
  <c r="J102" i="5" s="1"/>
  <c r="R103" i="5"/>
  <c r="K102" i="5"/>
  <c r="M102" i="5" s="1"/>
  <c r="F103" i="5"/>
  <c r="O79" i="5" l="1"/>
  <c r="P79" i="5" s="1"/>
  <c r="Q80" i="5"/>
  <c r="N80" i="5" s="1"/>
  <c r="L102" i="5"/>
  <c r="F104" i="5"/>
  <c r="T106" i="5"/>
  <c r="C107" i="5"/>
  <c r="R104" i="5"/>
  <c r="S103" i="5"/>
  <c r="G103" i="5" s="1"/>
  <c r="J103" i="5" s="1"/>
  <c r="K103" i="5"/>
  <c r="M103" i="5" s="1"/>
  <c r="O80" i="5" l="1"/>
  <c r="P80" i="5" s="1"/>
  <c r="H81" i="5"/>
  <c r="I81" i="5" s="1"/>
  <c r="L103" i="5"/>
  <c r="T107" i="5"/>
  <c r="C108" i="5"/>
  <c r="R105" i="5"/>
  <c r="S104" i="5"/>
  <c r="G104" i="5" s="1"/>
  <c r="J104" i="5" s="1"/>
  <c r="K104" i="5"/>
  <c r="M104" i="5" s="1"/>
  <c r="F105" i="5"/>
  <c r="Q81" i="5" l="1"/>
  <c r="C109" i="5"/>
  <c r="T108" i="5"/>
  <c r="F106" i="5"/>
  <c r="R106" i="5"/>
  <c r="S105" i="5"/>
  <c r="G105" i="5" s="1"/>
  <c r="J105" i="5" s="1"/>
  <c r="K105" i="5"/>
  <c r="M105" i="5" s="1"/>
  <c r="L104" i="5"/>
  <c r="O81" i="5" l="1"/>
  <c r="P81" i="5" s="1"/>
  <c r="H82" i="5"/>
  <c r="N81" i="5"/>
  <c r="L105" i="5"/>
  <c r="C110" i="5"/>
  <c r="T109" i="5"/>
  <c r="R107" i="5"/>
  <c r="S106" i="5"/>
  <c r="G106" i="5" s="1"/>
  <c r="J106" i="5" s="1"/>
  <c r="K106" i="5"/>
  <c r="M106" i="5" s="1"/>
  <c r="F107" i="5"/>
  <c r="I82" i="5" l="1"/>
  <c r="Q82" i="5"/>
  <c r="L106" i="5"/>
  <c r="C111" i="5"/>
  <c r="T110" i="5"/>
  <c r="R108" i="5"/>
  <c r="K107" i="5"/>
  <c r="M107" i="5" s="1"/>
  <c r="S107" i="5"/>
  <c r="G107" i="5" s="1"/>
  <c r="J107" i="5" s="1"/>
  <c r="F108" i="5"/>
  <c r="N82" i="5" l="1"/>
  <c r="H83" i="5"/>
  <c r="I83" i="5" s="1"/>
  <c r="O82" i="5"/>
  <c r="P82" i="5" s="1"/>
  <c r="L107" i="5"/>
  <c r="S108" i="5"/>
  <c r="G108" i="5" s="1"/>
  <c r="J108" i="5" s="1"/>
  <c r="R109" i="5"/>
  <c r="K108" i="5"/>
  <c r="M108" i="5" s="1"/>
  <c r="F109" i="5"/>
  <c r="T111" i="5"/>
  <c r="C112" i="5"/>
  <c r="Q83" i="5" l="1"/>
  <c r="O83" i="5" s="1"/>
  <c r="P83" i="5" s="1"/>
  <c r="N83" i="5"/>
  <c r="H84" i="5"/>
  <c r="Q84" i="5" s="1"/>
  <c r="L108" i="5"/>
  <c r="S109" i="5"/>
  <c r="G109" i="5" s="1"/>
  <c r="J109" i="5" s="1"/>
  <c r="R110" i="5"/>
  <c r="K109" i="5"/>
  <c r="M109" i="5" s="1"/>
  <c r="C113" i="5"/>
  <c r="T112" i="5"/>
  <c r="F110" i="5"/>
  <c r="I84" i="5" l="1"/>
  <c r="N84" i="5"/>
  <c r="H85" i="5"/>
  <c r="Q85" i="5" s="1"/>
  <c r="O84" i="5"/>
  <c r="P84" i="5" s="1"/>
  <c r="S110" i="5"/>
  <c r="G110" i="5" s="1"/>
  <c r="J110" i="5" s="1"/>
  <c r="R111" i="5"/>
  <c r="K110" i="5"/>
  <c r="M110" i="5" s="1"/>
  <c r="F111" i="5"/>
  <c r="L109" i="5"/>
  <c r="T113" i="5"/>
  <c r="C114" i="5"/>
  <c r="O85" i="5" l="1"/>
  <c r="P85" i="5" s="1"/>
  <c r="H86" i="5"/>
  <c r="Q86" i="5" s="1"/>
  <c r="N85" i="5"/>
  <c r="I85" i="5"/>
  <c r="I86" i="5" s="1"/>
  <c r="F112" i="5"/>
  <c r="R112" i="5"/>
  <c r="K111" i="5"/>
  <c r="M111" i="5" s="1"/>
  <c r="S111" i="5"/>
  <c r="G111" i="5" s="1"/>
  <c r="J111" i="5" s="1"/>
  <c r="T114" i="5"/>
  <c r="C115" i="5"/>
  <c r="L110" i="5"/>
  <c r="H87" i="5" l="1"/>
  <c r="Q87" i="5" s="1"/>
  <c r="O86" i="5"/>
  <c r="P86" i="5" s="1"/>
  <c r="N86" i="5"/>
  <c r="L111" i="5"/>
  <c r="T115" i="5"/>
  <c r="C116" i="5"/>
  <c r="F113" i="5"/>
  <c r="R113" i="5"/>
  <c r="S112" i="5"/>
  <c r="V13" i="5" s="1"/>
  <c r="K112" i="5"/>
  <c r="M112" i="5" s="1"/>
  <c r="I87" i="5" l="1"/>
  <c r="H88" i="5"/>
  <c r="Q88" i="5" s="1"/>
  <c r="O87" i="5"/>
  <c r="P87" i="5" s="1"/>
  <c r="N87" i="5"/>
  <c r="I88" i="5"/>
  <c r="R114" i="5"/>
  <c r="S113" i="5"/>
  <c r="G113" i="5" s="1"/>
  <c r="J113" i="5" s="1"/>
  <c r="K113" i="5"/>
  <c r="M113" i="5" s="1"/>
  <c r="G112" i="5"/>
  <c r="J112" i="5" s="1"/>
  <c r="F114" i="5"/>
  <c r="L112" i="5"/>
  <c r="C117" i="5"/>
  <c r="T116" i="5"/>
  <c r="O88" i="5" l="1"/>
  <c r="P88" i="5" s="1"/>
  <c r="N88" i="5"/>
  <c r="H89" i="5"/>
  <c r="Q89" i="5" s="1"/>
  <c r="R115" i="5"/>
  <c r="S114" i="5"/>
  <c r="G114" i="5" s="1"/>
  <c r="J114" i="5" s="1"/>
  <c r="K114" i="5"/>
  <c r="M114" i="5" s="1"/>
  <c r="F115" i="5"/>
  <c r="T117" i="5"/>
  <c r="C118" i="5"/>
  <c r="L113" i="5"/>
  <c r="O89" i="5" l="1"/>
  <c r="P89" i="5" s="1"/>
  <c r="H90" i="5"/>
  <c r="Q90" i="5" s="1"/>
  <c r="N89" i="5"/>
  <c r="I89" i="5"/>
  <c r="I90" i="5" s="1"/>
  <c r="R116" i="5"/>
  <c r="K115" i="5"/>
  <c r="M115" i="5" s="1"/>
  <c r="S115" i="5"/>
  <c r="G115" i="5" s="1"/>
  <c r="J115" i="5" s="1"/>
  <c r="L114" i="5"/>
  <c r="F116" i="5"/>
  <c r="T118" i="5"/>
  <c r="C119" i="5"/>
  <c r="N90" i="5" l="1"/>
  <c r="H91" i="5"/>
  <c r="O90" i="5"/>
  <c r="P90" i="5" s="1"/>
  <c r="L115" i="5"/>
  <c r="F117" i="5"/>
  <c r="T119" i="5"/>
  <c r="C120" i="5"/>
  <c r="S116" i="5"/>
  <c r="G116" i="5" s="1"/>
  <c r="J116" i="5" s="1"/>
  <c r="R117" i="5"/>
  <c r="K116" i="5"/>
  <c r="M116" i="5" s="1"/>
  <c r="Q91" i="5" l="1"/>
  <c r="I91" i="5"/>
  <c r="L116" i="5"/>
  <c r="C121" i="5"/>
  <c r="T120" i="5"/>
  <c r="S117" i="5"/>
  <c r="G117" i="5" s="1"/>
  <c r="J117" i="5" s="1"/>
  <c r="K117" i="5"/>
  <c r="M117" i="5" s="1"/>
  <c r="R118" i="5"/>
  <c r="F118" i="5"/>
  <c r="O91" i="5" l="1"/>
  <c r="P91" i="5" s="1"/>
  <c r="H92" i="5"/>
  <c r="Q92" i="5" s="1"/>
  <c r="N91" i="5"/>
  <c r="F119" i="5"/>
  <c r="C122" i="5"/>
  <c r="T121" i="5"/>
  <c r="L117" i="5"/>
  <c r="S118" i="5"/>
  <c r="G118" i="5" s="1"/>
  <c r="J118" i="5" s="1"/>
  <c r="R119" i="5"/>
  <c r="K118" i="5"/>
  <c r="M118" i="5" s="1"/>
  <c r="O92" i="5" l="1"/>
  <c r="P92" i="5" s="1"/>
  <c r="N92" i="5"/>
  <c r="H93" i="5"/>
  <c r="Q93" i="5" s="1"/>
  <c r="I92" i="5"/>
  <c r="T122" i="5"/>
  <c r="C123" i="5"/>
  <c r="R120" i="5"/>
  <c r="S119" i="5"/>
  <c r="G119" i="5" s="1"/>
  <c r="J119" i="5" s="1"/>
  <c r="K119" i="5"/>
  <c r="M119" i="5" s="1"/>
  <c r="F120" i="5"/>
  <c r="L118" i="5"/>
  <c r="I93" i="5" l="1"/>
  <c r="H94" i="5"/>
  <c r="O93" i="5"/>
  <c r="P93" i="5" s="1"/>
  <c r="N93" i="5"/>
  <c r="Q94" i="5"/>
  <c r="L119" i="5"/>
  <c r="T123" i="5"/>
  <c r="C124" i="5"/>
  <c r="R121" i="5"/>
  <c r="S120" i="5"/>
  <c r="G120" i="5" s="1"/>
  <c r="J120" i="5" s="1"/>
  <c r="K120" i="5"/>
  <c r="M120" i="5" s="1"/>
  <c r="F121" i="5"/>
  <c r="I94" i="5" l="1"/>
  <c r="H95" i="5"/>
  <c r="I95" i="5" s="1"/>
  <c r="N94" i="5"/>
  <c r="O94" i="5"/>
  <c r="P94" i="5" s="1"/>
  <c r="C125" i="5"/>
  <c r="T124" i="5"/>
  <c r="F122" i="5"/>
  <c r="L120" i="5"/>
  <c r="R122" i="5"/>
  <c r="S121" i="5"/>
  <c r="G121" i="5" s="1"/>
  <c r="J121" i="5" s="1"/>
  <c r="K121" i="5"/>
  <c r="M121" i="5" s="1"/>
  <c r="Q95" i="5" l="1"/>
  <c r="O95" i="5" s="1"/>
  <c r="P95" i="5" s="1"/>
  <c r="L121" i="5"/>
  <c r="C126" i="5"/>
  <c r="T125" i="5"/>
  <c r="R123" i="5"/>
  <c r="S122" i="5"/>
  <c r="G122" i="5" s="1"/>
  <c r="J122" i="5" s="1"/>
  <c r="K122" i="5"/>
  <c r="M122" i="5" s="1"/>
  <c r="F123" i="5"/>
  <c r="N95" i="5" l="1"/>
  <c r="H96" i="5"/>
  <c r="I96" i="5" s="1"/>
  <c r="T126" i="5"/>
  <c r="C127" i="5"/>
  <c r="R124" i="5"/>
  <c r="K123" i="5"/>
  <c r="M123" i="5" s="1"/>
  <c r="S123" i="5"/>
  <c r="G123" i="5" s="1"/>
  <c r="J123" i="5" s="1"/>
  <c r="L122" i="5"/>
  <c r="F124" i="5"/>
  <c r="Q96" i="5" l="1"/>
  <c r="N96" i="5"/>
  <c r="L123" i="5"/>
  <c r="T127" i="5"/>
  <c r="C128" i="5"/>
  <c r="F125" i="5"/>
  <c r="S124" i="5"/>
  <c r="R125" i="5"/>
  <c r="K124" i="5"/>
  <c r="M124" i="5" s="1"/>
  <c r="H97" i="5" l="1"/>
  <c r="O96" i="5"/>
  <c r="P96" i="5" s="1"/>
  <c r="L124" i="5"/>
  <c r="F126" i="5"/>
  <c r="T128" i="5"/>
  <c r="C129" i="5"/>
  <c r="S125" i="5"/>
  <c r="G125" i="5" s="1"/>
  <c r="J125" i="5" s="1"/>
  <c r="K125" i="5"/>
  <c r="M125" i="5" s="1"/>
  <c r="R126" i="5"/>
  <c r="V14" i="5"/>
  <c r="AD41" i="5"/>
  <c r="M21" i="3" s="1"/>
  <c r="G124" i="5"/>
  <c r="I97" i="5" l="1"/>
  <c r="Q97" i="5"/>
  <c r="L125" i="5"/>
  <c r="F127" i="5"/>
  <c r="S126" i="5"/>
  <c r="G126" i="5" s="1"/>
  <c r="J126" i="5" s="1"/>
  <c r="R127" i="5"/>
  <c r="K126" i="5"/>
  <c r="M126" i="5" s="1"/>
  <c r="J124" i="5"/>
  <c r="AF41" i="5" s="1"/>
  <c r="O6" i="3" s="1"/>
  <c r="AE41" i="5"/>
  <c r="M6" i="3" s="1"/>
  <c r="C130" i="5"/>
  <c r="T129" i="5"/>
  <c r="H98" i="5" l="1"/>
  <c r="I98" i="5" s="1"/>
  <c r="N97" i="5"/>
  <c r="O97" i="5"/>
  <c r="P97" i="5" s="1"/>
  <c r="Q98" i="5"/>
  <c r="R128" i="5"/>
  <c r="K127" i="5"/>
  <c r="M127" i="5" s="1"/>
  <c r="S127" i="5"/>
  <c r="G127" i="5" s="1"/>
  <c r="J127" i="5" s="1"/>
  <c r="L126" i="5"/>
  <c r="F128" i="5"/>
  <c r="T130" i="5"/>
  <c r="C131" i="5"/>
  <c r="H99" i="5" l="1"/>
  <c r="O98" i="5"/>
  <c r="P98" i="5" s="1"/>
  <c r="N98" i="5"/>
  <c r="L127" i="5"/>
  <c r="F129" i="5"/>
  <c r="R129" i="5"/>
  <c r="S128" i="5"/>
  <c r="G128" i="5" s="1"/>
  <c r="J128" i="5" s="1"/>
  <c r="K128" i="5"/>
  <c r="M128" i="5" s="1"/>
  <c r="T131" i="5"/>
  <c r="C132" i="5"/>
  <c r="I99" i="5" l="1"/>
  <c r="Q99" i="5"/>
  <c r="F130" i="5"/>
  <c r="R130" i="5"/>
  <c r="S129" i="5"/>
  <c r="G129" i="5" s="1"/>
  <c r="J129" i="5" s="1"/>
  <c r="K129" i="5"/>
  <c r="M129" i="5" s="1"/>
  <c r="L128" i="5"/>
  <c r="T132" i="5"/>
  <c r="C133" i="5"/>
  <c r="H100" i="5" l="1"/>
  <c r="O99" i="5"/>
  <c r="P99" i="5" s="1"/>
  <c r="N99" i="5"/>
  <c r="Q100" i="5"/>
  <c r="I100" i="5"/>
  <c r="L129" i="5"/>
  <c r="R131" i="5"/>
  <c r="S130" i="5"/>
  <c r="G130" i="5" s="1"/>
  <c r="J130" i="5" s="1"/>
  <c r="K130" i="5"/>
  <c r="M130" i="5" s="1"/>
  <c r="F131" i="5"/>
  <c r="T133" i="5"/>
  <c r="C134" i="5"/>
  <c r="H101" i="5" l="1"/>
  <c r="I101" i="5" s="1"/>
  <c r="O100" i="5"/>
  <c r="P100" i="5" s="1"/>
  <c r="N100" i="5"/>
  <c r="Q101" i="5"/>
  <c r="F132" i="5"/>
  <c r="T134" i="5"/>
  <c r="C135" i="5"/>
  <c r="R132" i="5"/>
  <c r="K131" i="5"/>
  <c r="M131" i="5" s="1"/>
  <c r="S131" i="5"/>
  <c r="G131" i="5" s="1"/>
  <c r="J131" i="5" s="1"/>
  <c r="L130" i="5"/>
  <c r="N101" i="5" l="1"/>
  <c r="O101" i="5"/>
  <c r="P101" i="5" s="1"/>
  <c r="H102" i="5"/>
  <c r="I102" i="5" s="1"/>
  <c r="L131" i="5"/>
  <c r="F133" i="5"/>
  <c r="T135" i="5"/>
  <c r="C136" i="5"/>
  <c r="S132" i="5"/>
  <c r="G132" i="5" s="1"/>
  <c r="J132" i="5" s="1"/>
  <c r="R133" i="5"/>
  <c r="K132" i="5"/>
  <c r="M132" i="5" s="1"/>
  <c r="Q102" i="5" l="1"/>
  <c r="L132" i="5"/>
  <c r="F134" i="5"/>
  <c r="T136" i="5"/>
  <c r="C137" i="5"/>
  <c r="S133" i="5"/>
  <c r="G133" i="5" s="1"/>
  <c r="J133" i="5" s="1"/>
  <c r="R134" i="5"/>
  <c r="K133" i="5"/>
  <c r="M133" i="5" s="1"/>
  <c r="O102" i="5" l="1"/>
  <c r="P102" i="5" s="1"/>
  <c r="H103" i="5"/>
  <c r="N102" i="5"/>
  <c r="F135" i="5"/>
  <c r="S134" i="5"/>
  <c r="G134" i="5" s="1"/>
  <c r="J134" i="5" s="1"/>
  <c r="R135" i="5"/>
  <c r="K134" i="5"/>
  <c r="M134" i="5" s="1"/>
  <c r="C138" i="5"/>
  <c r="T137" i="5"/>
  <c r="L133" i="5"/>
  <c r="Q103" i="5" l="1"/>
  <c r="I103" i="5"/>
  <c r="L134" i="5"/>
  <c r="F136" i="5"/>
  <c r="T138" i="5"/>
  <c r="C139" i="5"/>
  <c r="R136" i="5"/>
  <c r="S135" i="5"/>
  <c r="G135" i="5" s="1"/>
  <c r="J135" i="5" s="1"/>
  <c r="K135" i="5"/>
  <c r="M135" i="5" s="1"/>
  <c r="H104" i="5" l="1"/>
  <c r="Q104" i="5" s="1"/>
  <c r="N103" i="5"/>
  <c r="O103" i="5"/>
  <c r="P103" i="5" s="1"/>
  <c r="F137" i="5"/>
  <c r="L135" i="5"/>
  <c r="T139" i="5"/>
  <c r="C140" i="5"/>
  <c r="R137" i="5"/>
  <c r="S136" i="5"/>
  <c r="V15" i="5" s="1"/>
  <c r="K136" i="5"/>
  <c r="M136" i="5" s="1"/>
  <c r="N104" i="5" l="1"/>
  <c r="H105" i="5"/>
  <c r="Q105" i="5" s="1"/>
  <c r="O104" i="5"/>
  <c r="P104" i="5" s="1"/>
  <c r="I104" i="5"/>
  <c r="I105" i="5" s="1"/>
  <c r="L136" i="5"/>
  <c r="R138" i="5"/>
  <c r="S137" i="5"/>
  <c r="G137" i="5" s="1"/>
  <c r="J137" i="5" s="1"/>
  <c r="K137" i="5"/>
  <c r="M137" i="5" s="1"/>
  <c r="G136" i="5"/>
  <c r="J136" i="5" s="1"/>
  <c r="T140" i="5"/>
  <c r="C141" i="5"/>
  <c r="F138" i="5"/>
  <c r="N105" i="5" l="1"/>
  <c r="H106" i="5"/>
  <c r="Q106" i="5" s="1"/>
  <c r="O105" i="5"/>
  <c r="P105" i="5" s="1"/>
  <c r="I106" i="5"/>
  <c r="L137" i="5"/>
  <c r="C142" i="5"/>
  <c r="T141" i="5"/>
  <c r="F139" i="5"/>
  <c r="R139" i="5"/>
  <c r="S138" i="5"/>
  <c r="G138" i="5" s="1"/>
  <c r="J138" i="5" s="1"/>
  <c r="K138" i="5"/>
  <c r="M138" i="5" s="1"/>
  <c r="N106" i="5" l="1"/>
  <c r="H107" i="5"/>
  <c r="Q107" i="5" s="1"/>
  <c r="O106" i="5"/>
  <c r="P106" i="5" s="1"/>
  <c r="I107" i="5"/>
  <c r="F140" i="5"/>
  <c r="L138" i="5"/>
  <c r="R140" i="5"/>
  <c r="K139" i="5"/>
  <c r="M139" i="5" s="1"/>
  <c r="S139" i="5"/>
  <c r="G139" i="5" s="1"/>
  <c r="J139" i="5" s="1"/>
  <c r="T142" i="5"/>
  <c r="C143" i="5"/>
  <c r="O107" i="5" l="1"/>
  <c r="P107" i="5" s="1"/>
  <c r="H108" i="5"/>
  <c r="I108" i="5" s="1"/>
  <c r="N107" i="5"/>
  <c r="F141" i="5"/>
  <c r="T143" i="5"/>
  <c r="C144" i="5"/>
  <c r="S140" i="5"/>
  <c r="G140" i="5" s="1"/>
  <c r="J140" i="5" s="1"/>
  <c r="R141" i="5"/>
  <c r="K140" i="5"/>
  <c r="M140" i="5" s="1"/>
  <c r="L139" i="5"/>
  <c r="Q108" i="5" l="1"/>
  <c r="L140" i="5"/>
  <c r="S141" i="5"/>
  <c r="G141" i="5" s="1"/>
  <c r="J141" i="5" s="1"/>
  <c r="R142" i="5"/>
  <c r="K141" i="5"/>
  <c r="M141" i="5" s="1"/>
  <c r="C145" i="5"/>
  <c r="T144" i="5"/>
  <c r="F142" i="5"/>
  <c r="H109" i="5" l="1"/>
  <c r="I109" i="5" s="1"/>
  <c r="O108" i="5"/>
  <c r="P108" i="5" s="1"/>
  <c r="N108" i="5"/>
  <c r="Q109" i="5"/>
  <c r="F143" i="5"/>
  <c r="S142" i="5"/>
  <c r="G142" i="5" s="1"/>
  <c r="J142" i="5" s="1"/>
  <c r="R143" i="5"/>
  <c r="K142" i="5"/>
  <c r="M142" i="5" s="1"/>
  <c r="C146" i="5"/>
  <c r="T145" i="5"/>
  <c r="L141" i="5"/>
  <c r="H110" i="5" l="1"/>
  <c r="I110" i="5" s="1"/>
  <c r="O109" i="5"/>
  <c r="P109" i="5" s="1"/>
  <c r="N109" i="5"/>
  <c r="T146" i="5"/>
  <c r="C147" i="5"/>
  <c r="L142" i="5"/>
  <c r="F144" i="5"/>
  <c r="R144" i="5"/>
  <c r="K143" i="5"/>
  <c r="M143" i="5" s="1"/>
  <c r="S143" i="5"/>
  <c r="G143" i="5" s="1"/>
  <c r="J143" i="5" s="1"/>
  <c r="Q110" i="5" l="1"/>
  <c r="N110" i="5"/>
  <c r="O110" i="5"/>
  <c r="P110" i="5" s="1"/>
  <c r="H111" i="5"/>
  <c r="I111" i="5" s="1"/>
  <c r="Q111" i="5"/>
  <c r="L143" i="5"/>
  <c r="F145" i="5"/>
  <c r="R145" i="5"/>
  <c r="S144" i="5"/>
  <c r="G144" i="5" s="1"/>
  <c r="J144" i="5" s="1"/>
  <c r="K144" i="5"/>
  <c r="M144" i="5" s="1"/>
  <c r="C148" i="5"/>
  <c r="T147" i="5"/>
  <c r="N111" i="5" l="1"/>
  <c r="O111" i="5"/>
  <c r="P111" i="5" s="1"/>
  <c r="H112" i="5"/>
  <c r="I112" i="5" s="1"/>
  <c r="L144" i="5"/>
  <c r="F146" i="5"/>
  <c r="R146" i="5"/>
  <c r="S145" i="5"/>
  <c r="G145" i="5" s="1"/>
  <c r="J145" i="5" s="1"/>
  <c r="K145" i="5"/>
  <c r="M145" i="5" s="1"/>
  <c r="C149" i="5"/>
  <c r="T148" i="5"/>
  <c r="Q112" i="5" l="1"/>
  <c r="H113" i="5"/>
  <c r="O112" i="5"/>
  <c r="P112" i="5" s="1"/>
  <c r="N112" i="5"/>
  <c r="L145" i="5"/>
  <c r="C150" i="5"/>
  <c r="T149" i="5"/>
  <c r="F147" i="5"/>
  <c r="R147" i="5"/>
  <c r="S146" i="5"/>
  <c r="G146" i="5" s="1"/>
  <c r="J146" i="5" s="1"/>
  <c r="K146" i="5"/>
  <c r="M146" i="5" s="1"/>
  <c r="I113" i="5" l="1"/>
  <c r="Q113" i="5"/>
  <c r="R148" i="5"/>
  <c r="K147" i="5"/>
  <c r="M147" i="5" s="1"/>
  <c r="S147" i="5"/>
  <c r="G147" i="5" s="1"/>
  <c r="J147" i="5" s="1"/>
  <c r="L146" i="5"/>
  <c r="F148" i="5"/>
  <c r="T150" i="5"/>
  <c r="C151" i="5"/>
  <c r="O113" i="5" l="1"/>
  <c r="P113" i="5" s="1"/>
  <c r="H114" i="5"/>
  <c r="I114" i="5" s="1"/>
  <c r="N113" i="5"/>
  <c r="Q114" i="5"/>
  <c r="L147" i="5"/>
  <c r="T151" i="5"/>
  <c r="C152" i="5"/>
  <c r="S148" i="5"/>
  <c r="V16" i="5" s="1"/>
  <c r="R149" i="5"/>
  <c r="K148" i="5"/>
  <c r="M148" i="5" s="1"/>
  <c r="F149" i="5"/>
  <c r="N114" i="5" l="1"/>
  <c r="O114" i="5"/>
  <c r="P114" i="5" s="1"/>
  <c r="H115" i="5"/>
  <c r="I115" i="5" s="1"/>
  <c r="Q115" i="5"/>
  <c r="G148" i="5"/>
  <c r="J148" i="5" s="1"/>
  <c r="S149" i="5"/>
  <c r="G149" i="5" s="1"/>
  <c r="J149" i="5" s="1"/>
  <c r="K149" i="5"/>
  <c r="M149" i="5" s="1"/>
  <c r="R150" i="5"/>
  <c r="F150" i="5"/>
  <c r="T152" i="5"/>
  <c r="C153" i="5"/>
  <c r="L148" i="5"/>
  <c r="H116" i="5" l="1"/>
  <c r="N115" i="5"/>
  <c r="O115" i="5"/>
  <c r="P115" i="5" s="1"/>
  <c r="L149" i="5"/>
  <c r="C154" i="5"/>
  <c r="T153" i="5"/>
  <c r="S150" i="5"/>
  <c r="G150" i="5" s="1"/>
  <c r="J150" i="5" s="1"/>
  <c r="R151" i="5"/>
  <c r="K150" i="5"/>
  <c r="M150" i="5" s="1"/>
  <c r="F151" i="5"/>
  <c r="Q116" i="5" l="1"/>
  <c r="I116" i="5"/>
  <c r="R152" i="5"/>
  <c r="S151" i="5"/>
  <c r="G151" i="5" s="1"/>
  <c r="J151" i="5" s="1"/>
  <c r="K151" i="5"/>
  <c r="M151" i="5" s="1"/>
  <c r="F152" i="5"/>
  <c r="T154" i="5"/>
  <c r="C155" i="5"/>
  <c r="L150" i="5"/>
  <c r="N116" i="5" l="1"/>
  <c r="O116" i="5"/>
  <c r="P116" i="5" s="1"/>
  <c r="H117" i="5"/>
  <c r="I117" i="5" s="1"/>
  <c r="L151" i="5"/>
  <c r="F153" i="5"/>
  <c r="T155" i="5"/>
  <c r="C156" i="5"/>
  <c r="R153" i="5"/>
  <c r="S152" i="5"/>
  <c r="G152" i="5" s="1"/>
  <c r="J152" i="5" s="1"/>
  <c r="K152" i="5"/>
  <c r="M152" i="5" s="1"/>
  <c r="Q117" i="5" l="1"/>
  <c r="L152" i="5"/>
  <c r="R154" i="5"/>
  <c r="S153" i="5"/>
  <c r="G153" i="5" s="1"/>
  <c r="J153" i="5" s="1"/>
  <c r="K153" i="5"/>
  <c r="M153" i="5" s="1"/>
  <c r="T156" i="5"/>
  <c r="C157" i="5"/>
  <c r="F154" i="5"/>
  <c r="N117" i="5" l="1"/>
  <c r="H118" i="5"/>
  <c r="I118" i="5" s="1"/>
  <c r="O117" i="5"/>
  <c r="P117" i="5" s="1"/>
  <c r="Q118" i="5"/>
  <c r="L153" i="5"/>
  <c r="C158" i="5"/>
  <c r="T157" i="5"/>
  <c r="R155" i="5"/>
  <c r="S154" i="5"/>
  <c r="G154" i="5" s="1"/>
  <c r="J154" i="5" s="1"/>
  <c r="K154" i="5"/>
  <c r="M154" i="5" s="1"/>
  <c r="F155" i="5"/>
  <c r="O118" i="5" l="1"/>
  <c r="P118" i="5" s="1"/>
  <c r="N118" i="5"/>
  <c r="H119" i="5"/>
  <c r="I119" i="5" s="1"/>
  <c r="L154" i="5"/>
  <c r="T158" i="5"/>
  <c r="C159" i="5"/>
  <c r="R156" i="5"/>
  <c r="K155" i="5"/>
  <c r="M155" i="5" s="1"/>
  <c r="S155" i="5"/>
  <c r="G155" i="5" s="1"/>
  <c r="J155" i="5" s="1"/>
  <c r="F156" i="5"/>
  <c r="Q119" i="5" l="1"/>
  <c r="N119" i="5"/>
  <c r="O119" i="5"/>
  <c r="P119" i="5" s="1"/>
  <c r="H120" i="5"/>
  <c r="Q120" i="5" s="1"/>
  <c r="L155" i="5"/>
  <c r="S156" i="5"/>
  <c r="G156" i="5" s="1"/>
  <c r="J156" i="5" s="1"/>
  <c r="R157" i="5"/>
  <c r="K156" i="5"/>
  <c r="M156" i="5" s="1"/>
  <c r="F157" i="5"/>
  <c r="T159" i="5"/>
  <c r="C160" i="5"/>
  <c r="N120" i="5" l="1"/>
  <c r="H121" i="5"/>
  <c r="Q121" i="5" s="1"/>
  <c r="O120" i="5"/>
  <c r="P120" i="5" s="1"/>
  <c r="I120" i="5"/>
  <c r="I121" i="5" s="1"/>
  <c r="L156" i="5"/>
  <c r="T160" i="5"/>
  <c r="C161" i="5"/>
  <c r="S157" i="5"/>
  <c r="G157" i="5" s="1"/>
  <c r="J157" i="5" s="1"/>
  <c r="K157" i="5"/>
  <c r="M157" i="5" s="1"/>
  <c r="R158" i="5"/>
  <c r="F158" i="5"/>
  <c r="H122" i="5" l="1"/>
  <c r="I122" i="5" s="1"/>
  <c r="N121" i="5"/>
  <c r="O121" i="5"/>
  <c r="P121" i="5" s="1"/>
  <c r="L157" i="5"/>
  <c r="S158" i="5"/>
  <c r="G158" i="5" s="1"/>
  <c r="J158" i="5" s="1"/>
  <c r="R159" i="5"/>
  <c r="K158" i="5"/>
  <c r="M158" i="5" s="1"/>
  <c r="F159" i="5"/>
  <c r="C162" i="5"/>
  <c r="T161" i="5"/>
  <c r="Q122" i="5" l="1"/>
  <c r="H123" i="5"/>
  <c r="N122" i="5"/>
  <c r="O122" i="5"/>
  <c r="P122" i="5" s="1"/>
  <c r="R160" i="5"/>
  <c r="K159" i="5"/>
  <c r="M159" i="5" s="1"/>
  <c r="S159" i="5"/>
  <c r="G159" i="5" s="1"/>
  <c r="J159" i="5" s="1"/>
  <c r="T162" i="5"/>
  <c r="C163" i="5"/>
  <c r="F160" i="5"/>
  <c r="L158" i="5"/>
  <c r="I123" i="5" l="1"/>
  <c r="Q123" i="5"/>
  <c r="L159" i="5"/>
  <c r="T163" i="5"/>
  <c r="C164" i="5"/>
  <c r="F161" i="5"/>
  <c r="R161" i="5"/>
  <c r="S160" i="5"/>
  <c r="V17" i="5" s="1"/>
  <c r="K160" i="5"/>
  <c r="M160" i="5" s="1"/>
  <c r="H124" i="5" l="1"/>
  <c r="N123" i="5"/>
  <c r="O123" i="5"/>
  <c r="P123" i="5" s="1"/>
  <c r="Q124" i="5"/>
  <c r="I124" i="5"/>
  <c r="G160" i="5"/>
  <c r="J160" i="5" s="1"/>
  <c r="L160" i="5"/>
  <c r="F162" i="5"/>
  <c r="R162" i="5"/>
  <c r="S161" i="5"/>
  <c r="G161" i="5" s="1"/>
  <c r="J161" i="5" s="1"/>
  <c r="K161" i="5"/>
  <c r="M161" i="5" s="1"/>
  <c r="T164" i="5"/>
  <c r="C165" i="5"/>
  <c r="H125" i="5" l="1"/>
  <c r="I125" i="5" s="1"/>
  <c r="O124" i="5"/>
  <c r="P124" i="5" s="1"/>
  <c r="N124" i="5"/>
  <c r="R163" i="5"/>
  <c r="S162" i="5"/>
  <c r="G162" i="5" s="1"/>
  <c r="J162" i="5" s="1"/>
  <c r="K162" i="5"/>
  <c r="M162" i="5" s="1"/>
  <c r="L161" i="5"/>
  <c r="F163" i="5"/>
  <c r="C166" i="5"/>
  <c r="T165" i="5"/>
  <c r="Q125" i="5" l="1"/>
  <c r="L162" i="5"/>
  <c r="T166" i="5"/>
  <c r="C167" i="5"/>
  <c r="F164" i="5"/>
  <c r="R164" i="5"/>
  <c r="K163" i="5"/>
  <c r="M163" i="5" s="1"/>
  <c r="S163" i="5"/>
  <c r="G163" i="5" s="1"/>
  <c r="J163" i="5" s="1"/>
  <c r="O125" i="5" l="1"/>
  <c r="P125" i="5" s="1"/>
  <c r="N125" i="5"/>
  <c r="H126" i="5"/>
  <c r="C168" i="5"/>
  <c r="T167" i="5"/>
  <c r="S164" i="5"/>
  <c r="G164" i="5" s="1"/>
  <c r="J164" i="5" s="1"/>
  <c r="R165" i="5"/>
  <c r="K164" i="5"/>
  <c r="M164" i="5" s="1"/>
  <c r="L163" i="5"/>
  <c r="F165" i="5"/>
  <c r="Q126" i="5" l="1"/>
  <c r="I126" i="5"/>
  <c r="L164" i="5"/>
  <c r="T168" i="5"/>
  <c r="C169" i="5"/>
  <c r="F166" i="5"/>
  <c r="S165" i="5"/>
  <c r="G165" i="5" s="1"/>
  <c r="J165" i="5" s="1"/>
  <c r="R166" i="5"/>
  <c r="K165" i="5"/>
  <c r="M165" i="5" s="1"/>
  <c r="N126" i="5" l="1"/>
  <c r="H127" i="5"/>
  <c r="Q127" i="5" s="1"/>
  <c r="O126" i="5"/>
  <c r="P126" i="5" s="1"/>
  <c r="L165" i="5"/>
  <c r="F167" i="5"/>
  <c r="S166" i="5"/>
  <c r="G166" i="5" s="1"/>
  <c r="J166" i="5" s="1"/>
  <c r="R167" i="5"/>
  <c r="K166" i="5"/>
  <c r="M166" i="5" s="1"/>
  <c r="T169" i="5"/>
  <c r="C170" i="5"/>
  <c r="H128" i="5" l="1"/>
  <c r="N127" i="5"/>
  <c r="O127" i="5"/>
  <c r="P127" i="5" s="1"/>
  <c r="Q128" i="5"/>
  <c r="I127" i="5"/>
  <c r="L166" i="5"/>
  <c r="R168" i="5"/>
  <c r="S167" i="5"/>
  <c r="G167" i="5" s="1"/>
  <c r="J167" i="5" s="1"/>
  <c r="K167" i="5"/>
  <c r="M167" i="5" s="1"/>
  <c r="C171" i="5"/>
  <c r="T170" i="5"/>
  <c r="F168" i="5"/>
  <c r="H129" i="5" l="1"/>
  <c r="Q129" i="5"/>
  <c r="N128" i="5"/>
  <c r="O128" i="5"/>
  <c r="P128" i="5" s="1"/>
  <c r="I128" i="5"/>
  <c r="I129" i="5" s="1"/>
  <c r="L167" i="5"/>
  <c r="R169" i="5"/>
  <c r="S168" i="5"/>
  <c r="G168" i="5" s="1"/>
  <c r="J168" i="5" s="1"/>
  <c r="K168" i="5"/>
  <c r="M168" i="5" s="1"/>
  <c r="C172" i="5"/>
  <c r="T171" i="5"/>
  <c r="F169" i="5"/>
  <c r="N129" i="5" l="1"/>
  <c r="H130" i="5"/>
  <c r="Q130" i="5" s="1"/>
  <c r="O129" i="5"/>
  <c r="P129" i="5" s="1"/>
  <c r="T172" i="5"/>
  <c r="C173" i="5"/>
  <c r="R170" i="5"/>
  <c r="S169" i="5"/>
  <c r="G169" i="5" s="1"/>
  <c r="J169" i="5" s="1"/>
  <c r="K169" i="5"/>
  <c r="M169" i="5" s="1"/>
  <c r="L168" i="5"/>
  <c r="F170" i="5"/>
  <c r="H131" i="5" l="1"/>
  <c r="Q131" i="5" s="1"/>
  <c r="O130" i="5"/>
  <c r="P130" i="5" s="1"/>
  <c r="N130" i="5"/>
  <c r="I130" i="5"/>
  <c r="I131" i="5" s="1"/>
  <c r="L169" i="5"/>
  <c r="R171" i="5"/>
  <c r="S170" i="5"/>
  <c r="G170" i="5" s="1"/>
  <c r="J170" i="5" s="1"/>
  <c r="K170" i="5"/>
  <c r="M170" i="5" s="1"/>
  <c r="T173" i="5"/>
  <c r="C174" i="5"/>
  <c r="F171" i="5"/>
  <c r="O131" i="5" l="1"/>
  <c r="P131" i="5" s="1"/>
  <c r="N131" i="5"/>
  <c r="H132" i="5"/>
  <c r="Q132" i="5" s="1"/>
  <c r="L170" i="5"/>
  <c r="C175" i="5"/>
  <c r="T174" i="5"/>
  <c r="F172" i="5"/>
  <c r="R172" i="5"/>
  <c r="K171" i="5"/>
  <c r="M171" i="5" s="1"/>
  <c r="S171" i="5"/>
  <c r="G171" i="5" s="1"/>
  <c r="J171" i="5" s="1"/>
  <c r="H133" i="5" l="1"/>
  <c r="Q133" i="5" s="1"/>
  <c r="O132" i="5"/>
  <c r="P132" i="5" s="1"/>
  <c r="N132" i="5"/>
  <c r="I132" i="5"/>
  <c r="I133" i="5" s="1"/>
  <c r="C176" i="5"/>
  <c r="T175" i="5"/>
  <c r="L171" i="5"/>
  <c r="F173" i="5"/>
  <c r="S172" i="5"/>
  <c r="V18" i="5" s="1"/>
  <c r="R173" i="5"/>
  <c r="K172" i="5"/>
  <c r="M172" i="5" s="1"/>
  <c r="H134" i="5" l="1"/>
  <c r="Q134" i="5" s="1"/>
  <c r="O133" i="5"/>
  <c r="P133" i="5" s="1"/>
  <c r="N133" i="5"/>
  <c r="L172" i="5"/>
  <c r="T176" i="5"/>
  <c r="C177" i="5"/>
  <c r="G172" i="5"/>
  <c r="J172" i="5" s="1"/>
  <c r="F174" i="5"/>
  <c r="S173" i="5"/>
  <c r="G173" i="5" s="1"/>
  <c r="J173" i="5" s="1"/>
  <c r="R174" i="5"/>
  <c r="K173" i="5"/>
  <c r="M173" i="5" s="1"/>
  <c r="O134" i="5" l="1"/>
  <c r="P134" i="5" s="1"/>
  <c r="H135" i="5"/>
  <c r="Q135" i="5" s="1"/>
  <c r="N134" i="5"/>
  <c r="I134" i="5"/>
  <c r="S174" i="5"/>
  <c r="G174" i="5" s="1"/>
  <c r="J174" i="5" s="1"/>
  <c r="R175" i="5"/>
  <c r="K174" i="5"/>
  <c r="M174" i="5" s="1"/>
  <c r="T177" i="5"/>
  <c r="C178" i="5"/>
  <c r="F175" i="5"/>
  <c r="L173" i="5"/>
  <c r="I135" i="5" l="1"/>
  <c r="O135" i="5"/>
  <c r="P135" i="5" s="1"/>
  <c r="H136" i="5"/>
  <c r="I136" i="5" s="1"/>
  <c r="N135" i="5"/>
  <c r="L174" i="5"/>
  <c r="F176" i="5"/>
  <c r="R176" i="5"/>
  <c r="K175" i="5"/>
  <c r="M175" i="5" s="1"/>
  <c r="S175" i="5"/>
  <c r="G175" i="5" s="1"/>
  <c r="J175" i="5" s="1"/>
  <c r="C179" i="5"/>
  <c r="T178" i="5"/>
  <c r="Q136" i="5" l="1"/>
  <c r="N136" i="5"/>
  <c r="O136" i="5"/>
  <c r="P136" i="5" s="1"/>
  <c r="H137" i="5"/>
  <c r="Q137" i="5" s="1"/>
  <c r="F177" i="5"/>
  <c r="R177" i="5"/>
  <c r="S176" i="5"/>
  <c r="G176" i="5" s="1"/>
  <c r="J176" i="5" s="1"/>
  <c r="K176" i="5"/>
  <c r="M176" i="5" s="1"/>
  <c r="L175" i="5"/>
  <c r="C180" i="5"/>
  <c r="T179" i="5"/>
  <c r="N137" i="5" l="1"/>
  <c r="O137" i="5"/>
  <c r="P137" i="5" s="1"/>
  <c r="H138" i="5"/>
  <c r="Q138" i="5" s="1"/>
  <c r="I137" i="5"/>
  <c r="L176" i="5"/>
  <c r="R178" i="5"/>
  <c r="S177" i="5"/>
  <c r="G177" i="5" s="1"/>
  <c r="J177" i="5" s="1"/>
  <c r="K177" i="5"/>
  <c r="M177" i="5" s="1"/>
  <c r="F178" i="5"/>
  <c r="T180" i="5"/>
  <c r="C181" i="5"/>
  <c r="I138" i="5" l="1"/>
  <c r="H139" i="5"/>
  <c r="Q139" i="5" s="1"/>
  <c r="O138" i="5"/>
  <c r="P138" i="5" s="1"/>
  <c r="N138" i="5"/>
  <c r="T181" i="5"/>
  <c r="C182" i="5"/>
  <c r="L177" i="5"/>
  <c r="R179" i="5"/>
  <c r="S178" i="5"/>
  <c r="G178" i="5" s="1"/>
  <c r="J178" i="5" s="1"/>
  <c r="K178" i="5"/>
  <c r="M178" i="5" s="1"/>
  <c r="F179" i="5"/>
  <c r="H140" i="5" l="1"/>
  <c r="Q140" i="5" s="1"/>
  <c r="O139" i="5"/>
  <c r="P139" i="5" s="1"/>
  <c r="N139" i="5"/>
  <c r="I139" i="5"/>
  <c r="I140" i="5" s="1"/>
  <c r="F180" i="5"/>
  <c r="L178" i="5"/>
  <c r="C183" i="5"/>
  <c r="T182" i="5"/>
  <c r="R180" i="5"/>
  <c r="K179" i="5"/>
  <c r="M179" i="5" s="1"/>
  <c r="S179" i="5"/>
  <c r="G179" i="5" s="1"/>
  <c r="J179" i="5" s="1"/>
  <c r="O140" i="5" l="1"/>
  <c r="P140" i="5" s="1"/>
  <c r="H141" i="5"/>
  <c r="Q141" i="5" s="1"/>
  <c r="N140" i="5"/>
  <c r="L179" i="5"/>
  <c r="F181" i="5"/>
  <c r="S180" i="5"/>
  <c r="G180" i="5" s="1"/>
  <c r="J180" i="5" s="1"/>
  <c r="R181" i="5"/>
  <c r="K180" i="5"/>
  <c r="M180" i="5" s="1"/>
  <c r="C184" i="5"/>
  <c r="T183" i="5"/>
  <c r="N141" i="5" l="1"/>
  <c r="H142" i="5"/>
  <c r="Q142" i="5" s="1"/>
  <c r="O141" i="5"/>
  <c r="P141" i="5" s="1"/>
  <c r="I141" i="5"/>
  <c r="I142" i="5" s="1"/>
  <c r="L180" i="5"/>
  <c r="F182" i="5"/>
  <c r="C185" i="5"/>
  <c r="T184" i="5"/>
  <c r="S181" i="5"/>
  <c r="G181" i="5" s="1"/>
  <c r="J181" i="5" s="1"/>
  <c r="K181" i="5"/>
  <c r="M181" i="5" s="1"/>
  <c r="R182" i="5"/>
  <c r="N142" i="5" l="1"/>
  <c r="H143" i="5"/>
  <c r="Q143" i="5" s="1"/>
  <c r="O142" i="5"/>
  <c r="P142" i="5" s="1"/>
  <c r="L181" i="5"/>
  <c r="S182" i="5"/>
  <c r="G182" i="5" s="1"/>
  <c r="J182" i="5" s="1"/>
  <c r="R183" i="5"/>
  <c r="K182" i="5"/>
  <c r="M182" i="5" s="1"/>
  <c r="T185" i="5"/>
  <c r="C186" i="5"/>
  <c r="F183" i="5"/>
  <c r="H144" i="5" l="1"/>
  <c r="O143" i="5"/>
  <c r="P143" i="5" s="1"/>
  <c r="N143" i="5"/>
  <c r="Q144" i="5"/>
  <c r="I143" i="5"/>
  <c r="I144" i="5" s="1"/>
  <c r="R184" i="5"/>
  <c r="S183" i="5"/>
  <c r="G183" i="5" s="1"/>
  <c r="J183" i="5" s="1"/>
  <c r="K183" i="5"/>
  <c r="M183" i="5" s="1"/>
  <c r="C187" i="5"/>
  <c r="T186" i="5"/>
  <c r="F184" i="5"/>
  <c r="L182" i="5"/>
  <c r="H145" i="5" l="1"/>
  <c r="N144" i="5"/>
  <c r="O144" i="5"/>
  <c r="P144" i="5" s="1"/>
  <c r="Q145" i="5"/>
  <c r="I145" i="5"/>
  <c r="L183" i="5"/>
  <c r="R185" i="5"/>
  <c r="S184" i="5"/>
  <c r="K184" i="5"/>
  <c r="M184" i="5" s="1"/>
  <c r="T187" i="5"/>
  <c r="C188" i="5"/>
  <c r="F185" i="5"/>
  <c r="N145" i="5" l="1"/>
  <c r="H146" i="5"/>
  <c r="I146" i="5" s="1"/>
  <c r="O145" i="5"/>
  <c r="P145" i="5" s="1"/>
  <c r="Q146" i="5"/>
  <c r="V19" i="5"/>
  <c r="AD42" i="5"/>
  <c r="M22" i="3" s="1"/>
  <c r="R186" i="5"/>
  <c r="S185" i="5"/>
  <c r="G185" i="5" s="1"/>
  <c r="J185" i="5" s="1"/>
  <c r="K185" i="5"/>
  <c r="M185" i="5" s="1"/>
  <c r="L184" i="5"/>
  <c r="G184" i="5"/>
  <c r="C189" i="5"/>
  <c r="T188" i="5"/>
  <c r="F186" i="5"/>
  <c r="N146" i="5" l="1"/>
  <c r="H147" i="5"/>
  <c r="I147" i="5" s="1"/>
  <c r="O146" i="5"/>
  <c r="P146" i="5" s="1"/>
  <c r="Q147" i="5"/>
  <c r="N147" i="5"/>
  <c r="H148" i="5"/>
  <c r="O147" i="5"/>
  <c r="P147" i="5" s="1"/>
  <c r="L185" i="5"/>
  <c r="R187" i="5"/>
  <c r="S186" i="5"/>
  <c r="G186" i="5" s="1"/>
  <c r="J186" i="5" s="1"/>
  <c r="K186" i="5"/>
  <c r="M186" i="5" s="1"/>
  <c r="F187" i="5"/>
  <c r="T189" i="5"/>
  <c r="C190" i="5"/>
  <c r="J184" i="5"/>
  <c r="AF42" i="5" s="1"/>
  <c r="O7" i="3" s="1"/>
  <c r="AE42" i="5"/>
  <c r="M7" i="3" s="1"/>
  <c r="Q148" i="5" l="1"/>
  <c r="I148" i="5"/>
  <c r="L186" i="5"/>
  <c r="F188" i="5"/>
  <c r="T190" i="5"/>
  <c r="C191" i="5"/>
  <c r="R188" i="5"/>
  <c r="K187" i="5"/>
  <c r="M187" i="5" s="1"/>
  <c r="S187" i="5"/>
  <c r="G187" i="5" s="1"/>
  <c r="J187" i="5" s="1"/>
  <c r="H149" i="5" l="1"/>
  <c r="I149" i="5" s="1"/>
  <c r="N148" i="5"/>
  <c r="O148" i="5"/>
  <c r="P148" i="5" s="1"/>
  <c r="L187" i="5"/>
  <c r="S188" i="5"/>
  <c r="G188" i="5" s="1"/>
  <c r="J188" i="5" s="1"/>
  <c r="R189" i="5"/>
  <c r="K188" i="5"/>
  <c r="M188" i="5" s="1"/>
  <c r="F189" i="5"/>
  <c r="T191" i="5"/>
  <c r="C192" i="5"/>
  <c r="Q149" i="5" l="1"/>
  <c r="H150" i="5" s="1"/>
  <c r="I150" i="5" s="1"/>
  <c r="L188" i="5"/>
  <c r="C193" i="5"/>
  <c r="T192" i="5"/>
  <c r="S189" i="5"/>
  <c r="G189" i="5" s="1"/>
  <c r="J189" i="5" s="1"/>
  <c r="K189" i="5"/>
  <c r="M189" i="5" s="1"/>
  <c r="R190" i="5"/>
  <c r="F190" i="5"/>
  <c r="Q150" i="5" l="1"/>
  <c r="H151" i="5" s="1"/>
  <c r="N149" i="5"/>
  <c r="O149" i="5"/>
  <c r="P149" i="5" s="1"/>
  <c r="F191" i="5"/>
  <c r="S190" i="5"/>
  <c r="G190" i="5" s="1"/>
  <c r="J190" i="5" s="1"/>
  <c r="R191" i="5"/>
  <c r="K190" i="5"/>
  <c r="M190" i="5" s="1"/>
  <c r="T193" i="5"/>
  <c r="C194" i="5"/>
  <c r="L189" i="5"/>
  <c r="O150" i="5" l="1"/>
  <c r="P150" i="5" s="1"/>
  <c r="N150" i="5"/>
  <c r="I151" i="5"/>
  <c r="Q151" i="5"/>
  <c r="O151" i="5" s="1"/>
  <c r="P151" i="5" s="1"/>
  <c r="N151" i="5"/>
  <c r="L190" i="5"/>
  <c r="F192" i="5"/>
  <c r="T194" i="5"/>
  <c r="C195" i="5"/>
  <c r="R192" i="5"/>
  <c r="K191" i="5"/>
  <c r="M191" i="5" s="1"/>
  <c r="S191" i="5"/>
  <c r="G191" i="5" s="1"/>
  <c r="J191" i="5" s="1"/>
  <c r="H152" i="5" l="1"/>
  <c r="I152" i="5"/>
  <c r="Q152" i="5"/>
  <c r="N152" i="5" s="1"/>
  <c r="R193" i="5"/>
  <c r="S192" i="5"/>
  <c r="G192" i="5" s="1"/>
  <c r="J192" i="5" s="1"/>
  <c r="K192" i="5"/>
  <c r="M192" i="5" s="1"/>
  <c r="F193" i="5"/>
  <c r="C196" i="5"/>
  <c r="T195" i="5"/>
  <c r="L191" i="5"/>
  <c r="O152" i="5" l="1"/>
  <c r="P152" i="5" s="1"/>
  <c r="H153" i="5"/>
  <c r="Q153" i="5" s="1"/>
  <c r="O153" i="5" s="1"/>
  <c r="P153" i="5" s="1"/>
  <c r="F194" i="5"/>
  <c r="R194" i="5"/>
  <c r="S193" i="5"/>
  <c r="G193" i="5" s="1"/>
  <c r="J193" i="5" s="1"/>
  <c r="K193" i="5"/>
  <c r="M193" i="5" s="1"/>
  <c r="L192" i="5"/>
  <c r="C197" i="5"/>
  <c r="T196" i="5"/>
  <c r="H154" i="5" l="1"/>
  <c r="N153" i="5"/>
  <c r="I153" i="5"/>
  <c r="L193" i="5"/>
  <c r="T197" i="5"/>
  <c r="C198" i="5"/>
  <c r="F195" i="5"/>
  <c r="R195" i="5"/>
  <c r="S194" i="5"/>
  <c r="G194" i="5" s="1"/>
  <c r="J194" i="5" s="1"/>
  <c r="K194" i="5"/>
  <c r="M194" i="5" s="1"/>
  <c r="I154" i="5" l="1"/>
  <c r="Q154" i="5"/>
  <c r="O154" i="5" s="1"/>
  <c r="P154" i="5" s="1"/>
  <c r="L194" i="5"/>
  <c r="T198" i="5"/>
  <c r="C199" i="5"/>
  <c r="F196" i="5"/>
  <c r="R196" i="5"/>
  <c r="K195" i="5"/>
  <c r="M195" i="5" s="1"/>
  <c r="S195" i="5"/>
  <c r="G195" i="5" s="1"/>
  <c r="J195" i="5" s="1"/>
  <c r="H155" i="5" l="1"/>
  <c r="I155" i="5" s="1"/>
  <c r="N154" i="5"/>
  <c r="S196" i="5"/>
  <c r="V20" i="5" s="1"/>
  <c r="R197" i="5"/>
  <c r="K196" i="5"/>
  <c r="M196" i="5" s="1"/>
  <c r="F197" i="5"/>
  <c r="L195" i="5"/>
  <c r="C200" i="5"/>
  <c r="T199" i="5"/>
  <c r="Q155" i="5" l="1"/>
  <c r="H156" i="5" s="1"/>
  <c r="I156" i="5" s="1"/>
  <c r="L196" i="5"/>
  <c r="G196" i="5"/>
  <c r="J196" i="5" s="1"/>
  <c r="C201" i="5"/>
  <c r="T200" i="5"/>
  <c r="F198" i="5"/>
  <c r="S197" i="5"/>
  <c r="G197" i="5" s="1"/>
  <c r="J197" i="5" s="1"/>
  <c r="R198" i="5"/>
  <c r="K197" i="5"/>
  <c r="M197" i="5" s="1"/>
  <c r="Q156" i="5" l="1"/>
  <c r="O156" i="5" s="1"/>
  <c r="P156" i="5" s="1"/>
  <c r="N155" i="5"/>
  <c r="O155" i="5"/>
  <c r="P155" i="5" s="1"/>
  <c r="L197" i="5"/>
  <c r="F199" i="5"/>
  <c r="S198" i="5"/>
  <c r="G198" i="5" s="1"/>
  <c r="J198" i="5" s="1"/>
  <c r="R199" i="5"/>
  <c r="K198" i="5"/>
  <c r="M198" i="5" s="1"/>
  <c r="T201" i="5"/>
  <c r="C202" i="5"/>
  <c r="N156" i="5" l="1"/>
  <c r="H157" i="5"/>
  <c r="I157" i="5" s="1"/>
  <c r="L198" i="5"/>
  <c r="F200" i="5"/>
  <c r="R200" i="5"/>
  <c r="S199" i="5"/>
  <c r="G199" i="5" s="1"/>
  <c r="J199" i="5" s="1"/>
  <c r="K199" i="5"/>
  <c r="M199" i="5" s="1"/>
  <c r="T202" i="5"/>
  <c r="C203" i="5"/>
  <c r="Q157" i="5" l="1"/>
  <c r="N157" i="5" s="1"/>
  <c r="F201" i="5"/>
  <c r="C204" i="5"/>
  <c r="T203" i="5"/>
  <c r="L199" i="5"/>
  <c r="R201" i="5"/>
  <c r="S200" i="5"/>
  <c r="G200" i="5" s="1"/>
  <c r="J200" i="5" s="1"/>
  <c r="K200" i="5"/>
  <c r="M200" i="5" s="1"/>
  <c r="O157" i="5" l="1"/>
  <c r="P157" i="5" s="1"/>
  <c r="H158" i="5"/>
  <c r="I158" i="5" s="1"/>
  <c r="L200" i="5"/>
  <c r="C205" i="5"/>
  <c r="T204" i="5"/>
  <c r="F202" i="5"/>
  <c r="R202" i="5"/>
  <c r="S201" i="5"/>
  <c r="G201" i="5" s="1"/>
  <c r="J201" i="5" s="1"/>
  <c r="K201" i="5"/>
  <c r="M201" i="5" s="1"/>
  <c r="Q158" i="5" l="1"/>
  <c r="L201" i="5"/>
  <c r="T205" i="5"/>
  <c r="C206" i="5"/>
  <c r="R203" i="5"/>
  <c r="S202" i="5"/>
  <c r="G202" i="5" s="1"/>
  <c r="J202" i="5" s="1"/>
  <c r="K202" i="5"/>
  <c r="M202" i="5" s="1"/>
  <c r="F203" i="5"/>
  <c r="H159" i="5" l="1"/>
  <c r="I159" i="5" s="1"/>
  <c r="N158" i="5"/>
  <c r="O158" i="5"/>
  <c r="P158" i="5" s="1"/>
  <c r="L202" i="5"/>
  <c r="T206" i="5"/>
  <c r="C207" i="5"/>
  <c r="R204" i="5"/>
  <c r="K203" i="5"/>
  <c r="M203" i="5" s="1"/>
  <c r="S203" i="5"/>
  <c r="G203" i="5" s="1"/>
  <c r="J203" i="5" s="1"/>
  <c r="F204" i="5"/>
  <c r="Q159" i="5" l="1"/>
  <c r="L203" i="5"/>
  <c r="S204" i="5"/>
  <c r="G204" i="5" s="1"/>
  <c r="J204" i="5" s="1"/>
  <c r="R205" i="5"/>
  <c r="K204" i="5"/>
  <c r="M204" i="5" s="1"/>
  <c r="C208" i="5"/>
  <c r="T207" i="5"/>
  <c r="F205" i="5"/>
  <c r="N159" i="5" l="1"/>
  <c r="H160" i="5"/>
  <c r="I160" i="5" s="1"/>
  <c r="O159" i="5"/>
  <c r="P159" i="5" s="1"/>
  <c r="F206" i="5"/>
  <c r="C209" i="5"/>
  <c r="T208" i="5"/>
  <c r="L204" i="5"/>
  <c r="S205" i="5"/>
  <c r="G205" i="5" s="1"/>
  <c r="J205" i="5" s="1"/>
  <c r="R206" i="5"/>
  <c r="K205" i="5"/>
  <c r="M205" i="5" s="1"/>
  <c r="Q160" i="5" l="1"/>
  <c r="F207" i="5"/>
  <c r="T209" i="5"/>
  <c r="C210" i="5"/>
  <c r="S206" i="5"/>
  <c r="G206" i="5" s="1"/>
  <c r="J206" i="5" s="1"/>
  <c r="R207" i="5"/>
  <c r="K206" i="5"/>
  <c r="M206" i="5" s="1"/>
  <c r="L205" i="5"/>
  <c r="O160" i="5" l="1"/>
  <c r="P160" i="5" s="1"/>
  <c r="N160" i="5"/>
  <c r="H161" i="5"/>
  <c r="I161" i="5" s="1"/>
  <c r="L206" i="5"/>
  <c r="F208" i="5"/>
  <c r="R208" i="5"/>
  <c r="K207" i="5"/>
  <c r="M207" i="5" s="1"/>
  <c r="S207" i="5"/>
  <c r="G207" i="5" s="1"/>
  <c r="J207" i="5" s="1"/>
  <c r="T210" i="5"/>
  <c r="C211" i="5"/>
  <c r="Q161" i="5" l="1"/>
  <c r="L207" i="5"/>
  <c r="R209" i="5"/>
  <c r="S208" i="5"/>
  <c r="V21" i="5" s="1"/>
  <c r="K208" i="5"/>
  <c r="M208" i="5" s="1"/>
  <c r="C212" i="5"/>
  <c r="T211" i="5"/>
  <c r="F209" i="5"/>
  <c r="H162" i="5" l="1"/>
  <c r="I162" i="5" s="1"/>
  <c r="O161" i="5"/>
  <c r="P161" i="5" s="1"/>
  <c r="N161" i="5"/>
  <c r="Q162" i="5"/>
  <c r="G208" i="5"/>
  <c r="J208" i="5" s="1"/>
  <c r="F210" i="5"/>
  <c r="C213" i="5"/>
  <c r="T212" i="5"/>
  <c r="R210" i="5"/>
  <c r="S209" i="5"/>
  <c r="G209" i="5" s="1"/>
  <c r="J209" i="5" s="1"/>
  <c r="K209" i="5"/>
  <c r="M209" i="5" s="1"/>
  <c r="L208" i="5"/>
  <c r="H163" i="5" l="1"/>
  <c r="I163" i="5" s="1"/>
  <c r="Q163" i="5"/>
  <c r="O162" i="5"/>
  <c r="P162" i="5" s="1"/>
  <c r="N162" i="5"/>
  <c r="T213" i="5"/>
  <c r="C214" i="5"/>
  <c r="L209" i="5"/>
  <c r="F211" i="5"/>
  <c r="R211" i="5"/>
  <c r="S210" i="5"/>
  <c r="G210" i="5" s="1"/>
  <c r="J210" i="5" s="1"/>
  <c r="K210" i="5"/>
  <c r="M210" i="5" s="1"/>
  <c r="N163" i="5" l="1"/>
  <c r="H164" i="5"/>
  <c r="I164" i="5" s="1"/>
  <c r="O163" i="5"/>
  <c r="P163" i="5" s="1"/>
  <c r="Q164" i="5"/>
  <c r="L210" i="5"/>
  <c r="F212" i="5"/>
  <c r="T214" i="5"/>
  <c r="C215" i="5"/>
  <c r="R212" i="5"/>
  <c r="K211" i="5"/>
  <c r="M211" i="5" s="1"/>
  <c r="S211" i="5"/>
  <c r="G211" i="5" s="1"/>
  <c r="J211" i="5" s="1"/>
  <c r="N164" i="5" l="1"/>
  <c r="H165" i="5"/>
  <c r="I165" i="5" s="1"/>
  <c r="O164" i="5"/>
  <c r="P164" i="5" s="1"/>
  <c r="L211" i="5"/>
  <c r="S212" i="5"/>
  <c r="G212" i="5" s="1"/>
  <c r="J212" i="5" s="1"/>
  <c r="R213" i="5"/>
  <c r="K212" i="5"/>
  <c r="M212" i="5" s="1"/>
  <c r="F213" i="5"/>
  <c r="T215" i="5"/>
  <c r="C216" i="5"/>
  <c r="Q165" i="5" l="1"/>
  <c r="S213" i="5"/>
  <c r="G213" i="5" s="1"/>
  <c r="J213" i="5" s="1"/>
  <c r="K213" i="5"/>
  <c r="M213" i="5" s="1"/>
  <c r="R214" i="5"/>
  <c r="L212" i="5"/>
  <c r="T216" i="5"/>
  <c r="C217" i="5"/>
  <c r="F214" i="5"/>
  <c r="N165" i="5" l="1"/>
  <c r="O165" i="5"/>
  <c r="P165" i="5" s="1"/>
  <c r="H166" i="5"/>
  <c r="I166" i="5" s="1"/>
  <c r="L213" i="5"/>
  <c r="T217" i="5"/>
  <c r="C218" i="5"/>
  <c r="S214" i="5"/>
  <c r="G214" i="5" s="1"/>
  <c r="J214" i="5" s="1"/>
  <c r="R215" i="5"/>
  <c r="K214" i="5"/>
  <c r="M214" i="5" s="1"/>
  <c r="F215" i="5"/>
  <c r="Q166" i="5" l="1"/>
  <c r="O166" i="5" s="1"/>
  <c r="P166" i="5" s="1"/>
  <c r="H167" i="5"/>
  <c r="I167" i="5" s="1"/>
  <c r="F216" i="5"/>
  <c r="C219" i="5"/>
  <c r="T218" i="5"/>
  <c r="R216" i="5"/>
  <c r="S215" i="5"/>
  <c r="G215" i="5" s="1"/>
  <c r="J215" i="5" s="1"/>
  <c r="K215" i="5"/>
  <c r="M215" i="5" s="1"/>
  <c r="L214" i="5"/>
  <c r="N166" i="5" l="1"/>
  <c r="Q167" i="5"/>
  <c r="O167" i="5"/>
  <c r="P167" i="5" s="1"/>
  <c r="N167" i="5"/>
  <c r="H168" i="5"/>
  <c r="I168" i="5" s="1"/>
  <c r="R217" i="5"/>
  <c r="S216" i="5"/>
  <c r="G216" i="5" s="1"/>
  <c r="J216" i="5" s="1"/>
  <c r="K216" i="5"/>
  <c r="M216" i="5" s="1"/>
  <c r="T219" i="5"/>
  <c r="C220" i="5"/>
  <c r="F217" i="5"/>
  <c r="L215" i="5"/>
  <c r="Q168" i="5" l="1"/>
  <c r="H169" i="5" s="1"/>
  <c r="I169" i="5" s="1"/>
  <c r="F218" i="5"/>
  <c r="R218" i="5"/>
  <c r="S217" i="5"/>
  <c r="G217" i="5" s="1"/>
  <c r="J217" i="5" s="1"/>
  <c r="K217" i="5"/>
  <c r="M217" i="5" s="1"/>
  <c r="T220" i="5"/>
  <c r="C221" i="5"/>
  <c r="L216" i="5"/>
  <c r="O168" i="5" l="1"/>
  <c r="P168" i="5" s="1"/>
  <c r="N168" i="5"/>
  <c r="Q169" i="5"/>
  <c r="L217" i="5"/>
  <c r="T221" i="5"/>
  <c r="C222" i="5"/>
  <c r="F219" i="5"/>
  <c r="R219" i="5"/>
  <c r="S218" i="5"/>
  <c r="G218" i="5" s="1"/>
  <c r="J218" i="5" s="1"/>
  <c r="K218" i="5"/>
  <c r="M218" i="5" s="1"/>
  <c r="H170" i="5" l="1"/>
  <c r="I170" i="5" s="1"/>
  <c r="O169" i="5"/>
  <c r="P169" i="5" s="1"/>
  <c r="N169" i="5"/>
  <c r="L218" i="5"/>
  <c r="F220" i="5"/>
  <c r="R220" i="5"/>
  <c r="K219" i="5"/>
  <c r="M219" i="5" s="1"/>
  <c r="S219" i="5"/>
  <c r="G219" i="5" s="1"/>
  <c r="J219" i="5" s="1"/>
  <c r="C223" i="5"/>
  <c r="T222" i="5"/>
  <c r="Q170" i="5" l="1"/>
  <c r="T223" i="5"/>
  <c r="C224" i="5"/>
  <c r="S220" i="5"/>
  <c r="V22" i="5" s="1"/>
  <c r="R221" i="5"/>
  <c r="K220" i="5"/>
  <c r="M220" i="5" s="1"/>
  <c r="L219" i="5"/>
  <c r="F221" i="5"/>
  <c r="O170" i="5" l="1"/>
  <c r="P170" i="5" s="1"/>
  <c r="N170" i="5"/>
  <c r="H171" i="5"/>
  <c r="L220" i="5"/>
  <c r="S221" i="5"/>
  <c r="G221" i="5" s="1"/>
  <c r="J221" i="5" s="1"/>
  <c r="K221" i="5"/>
  <c r="M221" i="5" s="1"/>
  <c r="R222" i="5"/>
  <c r="T224" i="5"/>
  <c r="C225" i="5"/>
  <c r="G220" i="5"/>
  <c r="J220" i="5" s="1"/>
  <c r="F222" i="5"/>
  <c r="Q171" i="5" l="1"/>
  <c r="I171" i="5"/>
  <c r="S222" i="5"/>
  <c r="G222" i="5" s="1"/>
  <c r="J222" i="5" s="1"/>
  <c r="R223" i="5"/>
  <c r="K222" i="5"/>
  <c r="M222" i="5" s="1"/>
  <c r="T225" i="5"/>
  <c r="C226" i="5"/>
  <c r="L221" i="5"/>
  <c r="F223" i="5"/>
  <c r="O171" i="5" l="1"/>
  <c r="P171" i="5" s="1"/>
  <c r="H172" i="5"/>
  <c r="I172" i="5" s="1"/>
  <c r="N171" i="5"/>
  <c r="L222" i="5"/>
  <c r="C227" i="5"/>
  <c r="T226" i="5"/>
  <c r="F224" i="5"/>
  <c r="R224" i="5"/>
  <c r="K223" i="5"/>
  <c r="M223" i="5" s="1"/>
  <c r="S223" i="5"/>
  <c r="G223" i="5" s="1"/>
  <c r="J223" i="5" s="1"/>
  <c r="Q172" i="5" l="1"/>
  <c r="R225" i="5"/>
  <c r="S224" i="5"/>
  <c r="G224" i="5" s="1"/>
  <c r="J224" i="5" s="1"/>
  <c r="K224" i="5"/>
  <c r="M224" i="5" s="1"/>
  <c r="T227" i="5"/>
  <c r="C228" i="5"/>
  <c r="F225" i="5"/>
  <c r="L223" i="5"/>
  <c r="H173" i="5" l="1"/>
  <c r="I173" i="5" s="1"/>
  <c r="N172" i="5"/>
  <c r="O172" i="5"/>
  <c r="P172" i="5" s="1"/>
  <c r="Q173" i="5"/>
  <c r="F226" i="5"/>
  <c r="T228" i="5"/>
  <c r="C229" i="5"/>
  <c r="R226" i="5"/>
  <c r="S225" i="5"/>
  <c r="G225" i="5" s="1"/>
  <c r="J225" i="5" s="1"/>
  <c r="K225" i="5"/>
  <c r="M225" i="5" s="1"/>
  <c r="L224" i="5"/>
  <c r="O173" i="5" l="1"/>
  <c r="P173" i="5" s="1"/>
  <c r="N173" i="5"/>
  <c r="H174" i="5"/>
  <c r="Q174" i="5" s="1"/>
  <c r="L225" i="5"/>
  <c r="F227" i="5"/>
  <c r="T229" i="5"/>
  <c r="C230" i="5"/>
  <c r="R227" i="5"/>
  <c r="S226" i="5"/>
  <c r="G226" i="5" s="1"/>
  <c r="J226" i="5" s="1"/>
  <c r="K226" i="5"/>
  <c r="M226" i="5" s="1"/>
  <c r="I174" i="5" l="1"/>
  <c r="H175" i="5"/>
  <c r="Q175" i="5" s="1"/>
  <c r="N174" i="5"/>
  <c r="O174" i="5"/>
  <c r="P174" i="5" s="1"/>
  <c r="F228" i="5"/>
  <c r="C231" i="5"/>
  <c r="T230" i="5"/>
  <c r="R228" i="5"/>
  <c r="K227" i="5"/>
  <c r="M227" i="5" s="1"/>
  <c r="S227" i="5"/>
  <c r="G227" i="5" s="1"/>
  <c r="J227" i="5" s="1"/>
  <c r="L226" i="5"/>
  <c r="O175" i="5" l="1"/>
  <c r="P175" i="5" s="1"/>
  <c r="N175" i="5"/>
  <c r="H176" i="5"/>
  <c r="Q176" i="5" s="1"/>
  <c r="I175" i="5"/>
  <c r="T231" i="5"/>
  <c r="C232" i="5"/>
  <c r="F229" i="5"/>
  <c r="S228" i="5"/>
  <c r="G228" i="5" s="1"/>
  <c r="J228" i="5" s="1"/>
  <c r="R229" i="5"/>
  <c r="K228" i="5"/>
  <c r="M228" i="5" s="1"/>
  <c r="L227" i="5"/>
  <c r="I176" i="5" l="1"/>
  <c r="O176" i="5"/>
  <c r="P176" i="5" s="1"/>
  <c r="N176" i="5"/>
  <c r="H177" i="5"/>
  <c r="T232" i="5"/>
  <c r="C233" i="5"/>
  <c r="S229" i="5"/>
  <c r="G229" i="5" s="1"/>
  <c r="J229" i="5" s="1"/>
  <c r="R230" i="5"/>
  <c r="K229" i="5"/>
  <c r="M229" i="5" s="1"/>
  <c r="L228" i="5"/>
  <c r="F230" i="5"/>
  <c r="I177" i="5" l="1"/>
  <c r="Q177" i="5"/>
  <c r="H178" i="5" s="1"/>
  <c r="L229" i="5"/>
  <c r="T233" i="5"/>
  <c r="C234" i="5"/>
  <c r="F231" i="5"/>
  <c r="S230" i="5"/>
  <c r="G230" i="5" s="1"/>
  <c r="J230" i="5" s="1"/>
  <c r="R231" i="5"/>
  <c r="K230" i="5"/>
  <c r="M230" i="5" s="1"/>
  <c r="N177" i="5" l="1"/>
  <c r="O177" i="5"/>
  <c r="P177" i="5" s="1"/>
  <c r="I178" i="5"/>
  <c r="Q178" i="5"/>
  <c r="O178" i="5" s="1"/>
  <c r="P178" i="5" s="1"/>
  <c r="H179" i="5"/>
  <c r="N178" i="5"/>
  <c r="C235" i="5"/>
  <c r="T234" i="5"/>
  <c r="L230" i="5"/>
  <c r="F232" i="5"/>
  <c r="R232" i="5"/>
  <c r="S231" i="5"/>
  <c r="G231" i="5" s="1"/>
  <c r="J231" i="5" s="1"/>
  <c r="K231" i="5"/>
  <c r="M231" i="5" s="1"/>
  <c r="I179" i="5" l="1"/>
  <c r="Q179" i="5"/>
  <c r="R233" i="5"/>
  <c r="S232" i="5"/>
  <c r="V23" i="5" s="1"/>
  <c r="K232" i="5"/>
  <c r="M232" i="5" s="1"/>
  <c r="T235" i="5"/>
  <c r="C236" i="5"/>
  <c r="F233" i="5"/>
  <c r="L231" i="5"/>
  <c r="O179" i="5" l="1"/>
  <c r="P179" i="5" s="1"/>
  <c r="H180" i="5"/>
  <c r="Q180" i="5" s="1"/>
  <c r="N179" i="5"/>
  <c r="I180" i="5"/>
  <c r="L232" i="5"/>
  <c r="G232" i="5"/>
  <c r="J232" i="5" s="1"/>
  <c r="R234" i="5"/>
  <c r="S233" i="5"/>
  <c r="G233" i="5" s="1"/>
  <c r="J233" i="5" s="1"/>
  <c r="K233" i="5"/>
  <c r="M233" i="5" s="1"/>
  <c r="T236" i="5"/>
  <c r="C237" i="5"/>
  <c r="F234" i="5"/>
  <c r="O180" i="5" l="1"/>
  <c r="P180" i="5" s="1"/>
  <c r="N180" i="5"/>
  <c r="H181" i="5"/>
  <c r="Q181" i="5" s="1"/>
  <c r="L233" i="5"/>
  <c r="R235" i="5"/>
  <c r="S234" i="5"/>
  <c r="G234" i="5" s="1"/>
  <c r="J234" i="5" s="1"/>
  <c r="K234" i="5"/>
  <c r="M234" i="5" s="1"/>
  <c r="F235" i="5"/>
  <c r="T237" i="5"/>
  <c r="C238" i="5"/>
  <c r="N181" i="5" l="1"/>
  <c r="O181" i="5"/>
  <c r="P181" i="5" s="1"/>
  <c r="H182" i="5"/>
  <c r="Q182" i="5" s="1"/>
  <c r="I181" i="5"/>
  <c r="F236" i="5"/>
  <c r="L234" i="5"/>
  <c r="R236" i="5"/>
  <c r="K235" i="5"/>
  <c r="M235" i="5" s="1"/>
  <c r="S235" i="5"/>
  <c r="G235" i="5" s="1"/>
  <c r="J235" i="5" s="1"/>
  <c r="C239" i="5"/>
  <c r="T238" i="5"/>
  <c r="I182" i="5" l="1"/>
  <c r="H183" i="5"/>
  <c r="O182" i="5"/>
  <c r="P182" i="5" s="1"/>
  <c r="N182" i="5"/>
  <c r="L235" i="5"/>
  <c r="S236" i="5"/>
  <c r="G236" i="5" s="1"/>
  <c r="J236" i="5" s="1"/>
  <c r="R237" i="5"/>
  <c r="K236" i="5"/>
  <c r="M236" i="5" s="1"/>
  <c r="F237" i="5"/>
  <c r="T239" i="5"/>
  <c r="C240" i="5"/>
  <c r="Q183" i="5" l="1"/>
  <c r="I183" i="5"/>
  <c r="S237" i="5"/>
  <c r="G237" i="5" s="1"/>
  <c r="J237" i="5" s="1"/>
  <c r="R238" i="5"/>
  <c r="K237" i="5"/>
  <c r="M237" i="5" s="1"/>
  <c r="T240" i="5"/>
  <c r="C241" i="5"/>
  <c r="F238" i="5"/>
  <c r="L236" i="5"/>
  <c r="H184" i="5" l="1"/>
  <c r="Q184" i="5" s="1"/>
  <c r="N183" i="5"/>
  <c r="O183" i="5"/>
  <c r="P183" i="5" s="1"/>
  <c r="L237" i="5"/>
  <c r="S238" i="5"/>
  <c r="G238" i="5" s="1"/>
  <c r="J238" i="5" s="1"/>
  <c r="R239" i="5"/>
  <c r="K238" i="5"/>
  <c r="M238" i="5" s="1"/>
  <c r="F239" i="5"/>
  <c r="C242" i="5"/>
  <c r="T241" i="5"/>
  <c r="N184" i="5" l="1"/>
  <c r="O184" i="5"/>
  <c r="P184" i="5" s="1"/>
  <c r="H185" i="5"/>
  <c r="I184" i="5"/>
  <c r="R240" i="5"/>
  <c r="K239" i="5"/>
  <c r="M239" i="5" s="1"/>
  <c r="S239" i="5"/>
  <c r="G239" i="5" s="1"/>
  <c r="J239" i="5" s="1"/>
  <c r="T242" i="5"/>
  <c r="C243" i="5"/>
  <c r="F240" i="5"/>
  <c r="L238" i="5"/>
  <c r="I185" i="5" l="1"/>
  <c r="Q185" i="5"/>
  <c r="L239" i="5"/>
  <c r="F241" i="5"/>
  <c r="R241" i="5"/>
  <c r="S240" i="5"/>
  <c r="G240" i="5" s="1"/>
  <c r="J240" i="5" s="1"/>
  <c r="K240" i="5"/>
  <c r="M240" i="5" s="1"/>
  <c r="C244" i="5"/>
  <c r="T243" i="5"/>
  <c r="H186" i="5" l="1"/>
  <c r="I186" i="5" s="1"/>
  <c r="O185" i="5"/>
  <c r="P185" i="5" s="1"/>
  <c r="N185" i="5"/>
  <c r="Q186" i="5"/>
  <c r="R242" i="5"/>
  <c r="S241" i="5"/>
  <c r="G241" i="5" s="1"/>
  <c r="J241" i="5" s="1"/>
  <c r="K241" i="5"/>
  <c r="M241" i="5" s="1"/>
  <c r="F242" i="5"/>
  <c r="L240" i="5"/>
  <c r="C245" i="5"/>
  <c r="T244" i="5"/>
  <c r="H187" i="5" l="1"/>
  <c r="I187" i="5" s="1"/>
  <c r="N186" i="5"/>
  <c r="Q187" i="5"/>
  <c r="O186" i="5"/>
  <c r="P186" i="5" s="1"/>
  <c r="L241" i="5"/>
  <c r="R243" i="5"/>
  <c r="S242" i="5"/>
  <c r="G242" i="5" s="1"/>
  <c r="J242" i="5" s="1"/>
  <c r="K242" i="5"/>
  <c r="M242" i="5" s="1"/>
  <c r="T245" i="5"/>
  <c r="C246" i="5"/>
  <c r="F243" i="5"/>
  <c r="N187" i="5" l="1"/>
  <c r="O187" i="5"/>
  <c r="P187" i="5" s="1"/>
  <c r="H188" i="5"/>
  <c r="L242" i="5"/>
  <c r="F244" i="5"/>
  <c r="T246" i="5"/>
  <c r="C247" i="5"/>
  <c r="R244" i="5"/>
  <c r="K243" i="5"/>
  <c r="M243" i="5" s="1"/>
  <c r="S243" i="5"/>
  <c r="G243" i="5" s="1"/>
  <c r="J243" i="5" s="1"/>
  <c r="I188" i="5" l="1"/>
  <c r="Q188" i="5"/>
  <c r="C248" i="5"/>
  <c r="T247" i="5"/>
  <c r="L243" i="5"/>
  <c r="R245" i="5"/>
  <c r="S244" i="5"/>
  <c r="K244" i="5"/>
  <c r="M244" i="5" s="1"/>
  <c r="F245" i="5"/>
  <c r="N188" i="5" l="1"/>
  <c r="H189" i="5"/>
  <c r="O188" i="5"/>
  <c r="P188" i="5" s="1"/>
  <c r="V24" i="5"/>
  <c r="AD43" i="5"/>
  <c r="M23" i="3" s="1"/>
  <c r="G244" i="5"/>
  <c r="S245" i="5"/>
  <c r="G245" i="5" s="1"/>
  <c r="J245" i="5" s="1"/>
  <c r="R246" i="5"/>
  <c r="K245" i="5"/>
  <c r="M245" i="5" s="1"/>
  <c r="L244" i="5"/>
  <c r="F246" i="5"/>
  <c r="C249" i="5"/>
  <c r="T248" i="5"/>
  <c r="I189" i="5" l="1"/>
  <c r="Q189" i="5"/>
  <c r="L245" i="5"/>
  <c r="F247" i="5"/>
  <c r="J244" i="5"/>
  <c r="AE43" i="5"/>
  <c r="M8" i="3" s="1"/>
  <c r="T249" i="5"/>
  <c r="C250" i="5"/>
  <c r="R247" i="5"/>
  <c r="S246" i="5"/>
  <c r="G246" i="5" s="1"/>
  <c r="J246" i="5" s="1"/>
  <c r="K246" i="5"/>
  <c r="M246" i="5" s="1"/>
  <c r="O189" i="5" l="1"/>
  <c r="P189" i="5" s="1"/>
  <c r="H190" i="5"/>
  <c r="N189" i="5"/>
  <c r="AF43" i="5"/>
  <c r="O8" i="3" s="1"/>
  <c r="F248" i="5"/>
  <c r="T250" i="5"/>
  <c r="C251" i="5"/>
  <c r="R248" i="5"/>
  <c r="S247" i="5"/>
  <c r="G247" i="5" s="1"/>
  <c r="J247" i="5" s="1"/>
  <c r="K247" i="5"/>
  <c r="M247" i="5" s="1"/>
  <c r="L246" i="5"/>
  <c r="I190" i="5" l="1"/>
  <c r="Q190" i="5"/>
  <c r="L247" i="5"/>
  <c r="R249" i="5"/>
  <c r="S248" i="5"/>
  <c r="G248" i="5" s="1"/>
  <c r="J248" i="5" s="1"/>
  <c r="K248" i="5"/>
  <c r="M248" i="5" s="1"/>
  <c r="F249" i="5"/>
  <c r="C252" i="5"/>
  <c r="T251" i="5"/>
  <c r="O190" i="5" l="1"/>
  <c r="P190" i="5" s="1"/>
  <c r="N190" i="5"/>
  <c r="H191" i="5"/>
  <c r="I191" i="5" s="1"/>
  <c r="L248" i="5"/>
  <c r="F250" i="5"/>
  <c r="C253" i="5"/>
  <c r="T252" i="5"/>
  <c r="S249" i="5"/>
  <c r="G249" i="5" s="1"/>
  <c r="J249" i="5" s="1"/>
  <c r="K249" i="5"/>
  <c r="M249" i="5" s="1"/>
  <c r="R250" i="5"/>
  <c r="Q191" i="5" l="1"/>
  <c r="L249" i="5"/>
  <c r="S250" i="5"/>
  <c r="G250" i="5" s="1"/>
  <c r="J250" i="5" s="1"/>
  <c r="R251" i="5"/>
  <c r="K250" i="5"/>
  <c r="M250" i="5" s="1"/>
  <c r="T253" i="5"/>
  <c r="C254" i="5"/>
  <c r="F251" i="5"/>
  <c r="O191" i="5" l="1"/>
  <c r="P191" i="5" s="1"/>
  <c r="N191" i="5"/>
  <c r="H192" i="5"/>
  <c r="L250" i="5"/>
  <c r="F252" i="5"/>
  <c r="T254" i="5"/>
  <c r="C255" i="5"/>
  <c r="R252" i="5"/>
  <c r="S251" i="5"/>
  <c r="G251" i="5" s="1"/>
  <c r="J251" i="5" s="1"/>
  <c r="K251" i="5"/>
  <c r="M251" i="5" s="1"/>
  <c r="I192" i="5" l="1"/>
  <c r="Q192" i="5"/>
  <c r="L251" i="5"/>
  <c r="F253" i="5"/>
  <c r="R253" i="5"/>
  <c r="S252" i="5"/>
  <c r="G252" i="5" s="1"/>
  <c r="J252" i="5" s="1"/>
  <c r="K252" i="5"/>
  <c r="M252" i="5" s="1"/>
  <c r="C256" i="5"/>
  <c r="T255" i="5"/>
  <c r="O192" i="5" l="1"/>
  <c r="P192" i="5" s="1"/>
  <c r="H193" i="5"/>
  <c r="I193" i="5" s="1"/>
  <c r="N192" i="5"/>
  <c r="Q193" i="5"/>
  <c r="N193" i="5" s="1"/>
  <c r="F254" i="5"/>
  <c r="C257" i="5"/>
  <c r="T256" i="5"/>
  <c r="L252" i="5"/>
  <c r="S253" i="5"/>
  <c r="G253" i="5" s="1"/>
  <c r="J253" i="5" s="1"/>
  <c r="R254" i="5"/>
  <c r="K253" i="5"/>
  <c r="M253" i="5" s="1"/>
  <c r="H194" i="5" l="1"/>
  <c r="I194" i="5" s="1"/>
  <c r="O193" i="5"/>
  <c r="P193" i="5" s="1"/>
  <c r="Q194" i="5"/>
  <c r="F255" i="5"/>
  <c r="R255" i="5"/>
  <c r="S254" i="5"/>
  <c r="G254" i="5" s="1"/>
  <c r="J254" i="5" s="1"/>
  <c r="K254" i="5"/>
  <c r="M254" i="5" s="1"/>
  <c r="L253" i="5"/>
  <c r="T257" i="5"/>
  <c r="C258" i="5"/>
  <c r="H195" i="5" l="1"/>
  <c r="I195" i="5" s="1"/>
  <c r="O194" i="5"/>
  <c r="P194" i="5" s="1"/>
  <c r="N194" i="5"/>
  <c r="L254" i="5"/>
  <c r="R256" i="5"/>
  <c r="S255" i="5"/>
  <c r="G255" i="5" s="1"/>
  <c r="J255" i="5" s="1"/>
  <c r="K255" i="5"/>
  <c r="M255" i="5" s="1"/>
  <c r="T258" i="5"/>
  <c r="C259" i="5"/>
  <c r="F256" i="5"/>
  <c r="Q195" i="5" l="1"/>
  <c r="N195" i="5" s="1"/>
  <c r="O195" i="5"/>
  <c r="P195" i="5" s="1"/>
  <c r="H196" i="5"/>
  <c r="I196" i="5" s="1"/>
  <c r="L255" i="5"/>
  <c r="R257" i="5"/>
  <c r="K256" i="5"/>
  <c r="M256" i="5" s="1"/>
  <c r="S256" i="5"/>
  <c r="V25" i="5" s="1"/>
  <c r="C260" i="5"/>
  <c r="T259" i="5"/>
  <c r="F257" i="5"/>
  <c r="Q196" i="5" l="1"/>
  <c r="G256" i="5"/>
  <c r="J256" i="5" s="1"/>
  <c r="S257" i="5"/>
  <c r="G257" i="5" s="1"/>
  <c r="J257" i="5" s="1"/>
  <c r="R258" i="5"/>
  <c r="K257" i="5"/>
  <c r="M257" i="5" s="1"/>
  <c r="F258" i="5"/>
  <c r="L256" i="5"/>
  <c r="C261" i="5"/>
  <c r="T260" i="5"/>
  <c r="N196" i="5" l="1"/>
  <c r="O196" i="5"/>
  <c r="P196" i="5" s="1"/>
  <c r="H197" i="5"/>
  <c r="I197" i="5" s="1"/>
  <c r="L257" i="5"/>
  <c r="T261" i="5"/>
  <c r="C262" i="5"/>
  <c r="F259" i="5"/>
  <c r="S258" i="5"/>
  <c r="G258" i="5" s="1"/>
  <c r="J258" i="5" s="1"/>
  <c r="R259" i="5"/>
  <c r="K258" i="5"/>
  <c r="M258" i="5" s="1"/>
  <c r="Q197" i="5" l="1"/>
  <c r="O197" i="5" s="1"/>
  <c r="P197" i="5" s="1"/>
  <c r="N197" i="5"/>
  <c r="H198" i="5"/>
  <c r="I198" i="5" s="1"/>
  <c r="L258" i="5"/>
  <c r="F260" i="5"/>
  <c r="R260" i="5"/>
  <c r="S259" i="5"/>
  <c r="G259" i="5" s="1"/>
  <c r="J259" i="5" s="1"/>
  <c r="K259" i="5"/>
  <c r="M259" i="5" s="1"/>
  <c r="T262" i="5"/>
  <c r="C263" i="5"/>
  <c r="Q198" i="5" l="1"/>
  <c r="N198" i="5" s="1"/>
  <c r="O198" i="5"/>
  <c r="P198" i="5" s="1"/>
  <c r="H199" i="5"/>
  <c r="I199" i="5" s="1"/>
  <c r="L259" i="5"/>
  <c r="F261" i="5"/>
  <c r="T263" i="5"/>
  <c r="C264" i="5"/>
  <c r="R261" i="5"/>
  <c r="K260" i="5"/>
  <c r="M260" i="5" s="1"/>
  <c r="S260" i="5"/>
  <c r="G260" i="5" s="1"/>
  <c r="J260" i="5" s="1"/>
  <c r="Q199" i="5" l="1"/>
  <c r="L260" i="5"/>
  <c r="T264" i="5"/>
  <c r="C265" i="5"/>
  <c r="S261" i="5"/>
  <c r="G261" i="5" s="1"/>
  <c r="J261" i="5" s="1"/>
  <c r="R262" i="5"/>
  <c r="K261" i="5"/>
  <c r="M261" i="5" s="1"/>
  <c r="F262" i="5"/>
  <c r="O199" i="5" l="1"/>
  <c r="P199" i="5" s="1"/>
  <c r="H200" i="5"/>
  <c r="I200" i="5" s="1"/>
  <c r="N199" i="5"/>
  <c r="Q200" i="5"/>
  <c r="L261" i="5"/>
  <c r="R263" i="5"/>
  <c r="S262" i="5"/>
  <c r="G262" i="5" s="1"/>
  <c r="J262" i="5" s="1"/>
  <c r="K262" i="5"/>
  <c r="M262" i="5" s="1"/>
  <c r="T265" i="5"/>
  <c r="C266" i="5"/>
  <c r="F263" i="5"/>
  <c r="N200" i="5" l="1"/>
  <c r="H201" i="5"/>
  <c r="I201" i="5" s="1"/>
  <c r="O200" i="5"/>
  <c r="P200" i="5" s="1"/>
  <c r="Q201" i="5"/>
  <c r="L262" i="5"/>
  <c r="F264" i="5"/>
  <c r="C267" i="5"/>
  <c r="T266" i="5"/>
  <c r="R264" i="5"/>
  <c r="S263" i="5"/>
  <c r="G263" i="5" s="1"/>
  <c r="J263" i="5" s="1"/>
  <c r="K263" i="5"/>
  <c r="M263" i="5" s="1"/>
  <c r="N201" i="5" l="1"/>
  <c r="O201" i="5"/>
  <c r="P201" i="5" s="1"/>
  <c r="H202" i="5"/>
  <c r="L263" i="5"/>
  <c r="R265" i="5"/>
  <c r="S264" i="5"/>
  <c r="G264" i="5" s="1"/>
  <c r="J264" i="5" s="1"/>
  <c r="K264" i="5"/>
  <c r="M264" i="5" s="1"/>
  <c r="T267" i="5"/>
  <c r="C268" i="5"/>
  <c r="F265" i="5"/>
  <c r="Q202" i="5" l="1"/>
  <c r="I202" i="5"/>
  <c r="F266" i="5"/>
  <c r="S265" i="5"/>
  <c r="G265" i="5" s="1"/>
  <c r="J265" i="5" s="1"/>
  <c r="R266" i="5"/>
  <c r="K265" i="5"/>
  <c r="M265" i="5" s="1"/>
  <c r="L264" i="5"/>
  <c r="T268" i="5"/>
  <c r="C269" i="5"/>
  <c r="N202" i="5" l="1"/>
  <c r="H203" i="5"/>
  <c r="O202" i="5"/>
  <c r="P202" i="5" s="1"/>
  <c r="T269" i="5"/>
  <c r="C270" i="5"/>
  <c r="F267" i="5"/>
  <c r="S266" i="5"/>
  <c r="G266" i="5" s="1"/>
  <c r="J266" i="5" s="1"/>
  <c r="R267" i="5"/>
  <c r="K266" i="5"/>
  <c r="M266" i="5" s="1"/>
  <c r="L265" i="5"/>
  <c r="Q203" i="5" l="1"/>
  <c r="I203" i="5"/>
  <c r="F268" i="5"/>
  <c r="R268" i="5"/>
  <c r="S267" i="5"/>
  <c r="G267" i="5" s="1"/>
  <c r="J267" i="5" s="1"/>
  <c r="K267" i="5"/>
  <c r="M267" i="5" s="1"/>
  <c r="L266" i="5"/>
  <c r="C271" i="5"/>
  <c r="T270" i="5"/>
  <c r="H204" i="5" l="1"/>
  <c r="Q204" i="5" s="1"/>
  <c r="O203" i="5"/>
  <c r="P203" i="5" s="1"/>
  <c r="N203" i="5"/>
  <c r="F269" i="5"/>
  <c r="T271" i="5"/>
  <c r="C272" i="5"/>
  <c r="L267" i="5"/>
  <c r="R269" i="5"/>
  <c r="S268" i="5"/>
  <c r="V26" i="5" s="1"/>
  <c r="K268" i="5"/>
  <c r="M268" i="5" s="1"/>
  <c r="I204" i="5" l="1"/>
  <c r="O204" i="5"/>
  <c r="P204" i="5" s="1"/>
  <c r="N204" i="5"/>
  <c r="H205" i="5"/>
  <c r="G268" i="5"/>
  <c r="J268" i="5" s="1"/>
  <c r="S269" i="5"/>
  <c r="G269" i="5" s="1"/>
  <c r="J269" i="5" s="1"/>
  <c r="R270" i="5"/>
  <c r="K269" i="5"/>
  <c r="M269" i="5" s="1"/>
  <c r="F270" i="5"/>
  <c r="L268" i="5"/>
  <c r="T272" i="5"/>
  <c r="C273" i="5"/>
  <c r="I205" i="5" l="1"/>
  <c r="Q205" i="5"/>
  <c r="O205" i="5" s="1"/>
  <c r="P205" i="5" s="1"/>
  <c r="L269" i="5"/>
  <c r="F271" i="5"/>
  <c r="R271" i="5"/>
  <c r="S270" i="5"/>
  <c r="G270" i="5" s="1"/>
  <c r="J270" i="5" s="1"/>
  <c r="K270" i="5"/>
  <c r="M270" i="5" s="1"/>
  <c r="T273" i="5"/>
  <c r="C274" i="5"/>
  <c r="H206" i="5" l="1"/>
  <c r="I206" i="5" s="1"/>
  <c r="N205" i="5"/>
  <c r="Q206" i="5"/>
  <c r="L270" i="5"/>
  <c r="F272" i="5"/>
  <c r="C275" i="5"/>
  <c r="T274" i="5"/>
  <c r="R272" i="5"/>
  <c r="S271" i="5"/>
  <c r="G271" i="5" s="1"/>
  <c r="J271" i="5" s="1"/>
  <c r="K271" i="5"/>
  <c r="M271" i="5" s="1"/>
  <c r="N206" i="5" l="1"/>
  <c r="O206" i="5"/>
  <c r="P206" i="5" s="1"/>
  <c r="H207" i="5"/>
  <c r="L271" i="5"/>
  <c r="T275" i="5"/>
  <c r="C276" i="5"/>
  <c r="R273" i="5"/>
  <c r="K272" i="5"/>
  <c r="M272" i="5" s="1"/>
  <c r="S272" i="5"/>
  <c r="G272" i="5" s="1"/>
  <c r="J272" i="5" s="1"/>
  <c r="F273" i="5"/>
  <c r="I207" i="5" l="1"/>
  <c r="Q207" i="5"/>
  <c r="T276" i="5"/>
  <c r="C277" i="5"/>
  <c r="F274" i="5"/>
  <c r="L272" i="5"/>
  <c r="S273" i="5"/>
  <c r="G273" i="5" s="1"/>
  <c r="J273" i="5" s="1"/>
  <c r="K273" i="5"/>
  <c r="M273" i="5" s="1"/>
  <c r="R274" i="5"/>
  <c r="H208" i="5" l="1"/>
  <c r="N207" i="5"/>
  <c r="O207" i="5"/>
  <c r="P207" i="5" s="1"/>
  <c r="L273" i="5"/>
  <c r="S274" i="5"/>
  <c r="G274" i="5" s="1"/>
  <c r="J274" i="5" s="1"/>
  <c r="K274" i="5"/>
  <c r="M274" i="5" s="1"/>
  <c r="R275" i="5"/>
  <c r="F275" i="5"/>
  <c r="T277" i="5"/>
  <c r="C278" i="5"/>
  <c r="I208" i="5" l="1"/>
  <c r="Q208" i="5"/>
  <c r="R276" i="5"/>
  <c r="S275" i="5"/>
  <c r="G275" i="5" s="1"/>
  <c r="J275" i="5" s="1"/>
  <c r="K275" i="5"/>
  <c r="M275" i="5" s="1"/>
  <c r="C279" i="5"/>
  <c r="T278" i="5"/>
  <c r="F276" i="5"/>
  <c r="L274" i="5"/>
  <c r="O208" i="5" l="1"/>
  <c r="P208" i="5" s="1"/>
  <c r="N208" i="5"/>
  <c r="H209" i="5"/>
  <c r="R277" i="5"/>
  <c r="K276" i="5"/>
  <c r="M276" i="5" s="1"/>
  <c r="S276" i="5"/>
  <c r="G276" i="5" s="1"/>
  <c r="J276" i="5" s="1"/>
  <c r="T279" i="5"/>
  <c r="C280" i="5"/>
  <c r="L275" i="5"/>
  <c r="F277" i="5"/>
  <c r="I209" i="5" l="1"/>
  <c r="Q209" i="5"/>
  <c r="T280" i="5"/>
  <c r="C281" i="5"/>
  <c r="S277" i="5"/>
  <c r="G277" i="5" s="1"/>
  <c r="J277" i="5" s="1"/>
  <c r="R278" i="5"/>
  <c r="K277" i="5"/>
  <c r="M277" i="5" s="1"/>
  <c r="F278" i="5"/>
  <c r="L276" i="5"/>
  <c r="O209" i="5" l="1"/>
  <c r="P209" i="5" s="1"/>
  <c r="H210" i="5"/>
  <c r="I210" i="5" s="1"/>
  <c r="N209" i="5"/>
  <c r="R279" i="5"/>
  <c r="S278" i="5"/>
  <c r="G278" i="5" s="1"/>
  <c r="J278" i="5" s="1"/>
  <c r="K278" i="5"/>
  <c r="M278" i="5" s="1"/>
  <c r="T281" i="5"/>
  <c r="C282" i="5"/>
  <c r="F279" i="5"/>
  <c r="L277" i="5"/>
  <c r="Q210" i="5" l="1"/>
  <c r="L278" i="5"/>
  <c r="R280" i="5"/>
  <c r="S279" i="5"/>
  <c r="G279" i="5" s="1"/>
  <c r="J279" i="5" s="1"/>
  <c r="K279" i="5"/>
  <c r="M279" i="5" s="1"/>
  <c r="F280" i="5"/>
  <c r="C283" i="5"/>
  <c r="T282" i="5"/>
  <c r="N210" i="5" l="1"/>
  <c r="O210" i="5"/>
  <c r="P210" i="5" s="1"/>
  <c r="H211" i="5"/>
  <c r="L279" i="5"/>
  <c r="T283" i="5"/>
  <c r="C284" i="5"/>
  <c r="F281" i="5"/>
  <c r="R281" i="5"/>
  <c r="S280" i="5"/>
  <c r="V27" i="5" s="1"/>
  <c r="K280" i="5"/>
  <c r="M280" i="5" s="1"/>
  <c r="Q211" i="5" l="1"/>
  <c r="I211" i="5"/>
  <c r="F282" i="5"/>
  <c r="S281" i="5"/>
  <c r="G281" i="5" s="1"/>
  <c r="J281" i="5" s="1"/>
  <c r="K281" i="5"/>
  <c r="M281" i="5" s="1"/>
  <c r="R282" i="5"/>
  <c r="L280" i="5"/>
  <c r="T284" i="5"/>
  <c r="C285" i="5"/>
  <c r="G280" i="5"/>
  <c r="J280" i="5" s="1"/>
  <c r="H212" i="5" l="1"/>
  <c r="Q212" i="5" s="1"/>
  <c r="O211" i="5"/>
  <c r="P211" i="5" s="1"/>
  <c r="N211" i="5"/>
  <c r="L281" i="5"/>
  <c r="F283" i="5"/>
  <c r="S282" i="5"/>
  <c r="G282" i="5" s="1"/>
  <c r="J282" i="5" s="1"/>
  <c r="R283" i="5"/>
  <c r="K282" i="5"/>
  <c r="M282" i="5" s="1"/>
  <c r="T285" i="5"/>
  <c r="C286" i="5"/>
  <c r="O212" i="5" l="1"/>
  <c r="P212" i="5" s="1"/>
  <c r="N212" i="5"/>
  <c r="H213" i="5"/>
  <c r="Q213" i="5" s="1"/>
  <c r="I212" i="5"/>
  <c r="R284" i="5"/>
  <c r="S283" i="5"/>
  <c r="G283" i="5" s="1"/>
  <c r="J283" i="5" s="1"/>
  <c r="K283" i="5"/>
  <c r="M283" i="5" s="1"/>
  <c r="F284" i="5"/>
  <c r="L282" i="5"/>
  <c r="C287" i="5"/>
  <c r="T286" i="5"/>
  <c r="I213" i="5" l="1"/>
  <c r="N213" i="5"/>
  <c r="H214" i="5"/>
  <c r="Q214" i="5" s="1"/>
  <c r="O213" i="5"/>
  <c r="P213" i="5" s="1"/>
  <c r="F285" i="5"/>
  <c r="T287" i="5"/>
  <c r="C288" i="5"/>
  <c r="L283" i="5"/>
  <c r="R285" i="5"/>
  <c r="S284" i="5"/>
  <c r="G284" i="5" s="1"/>
  <c r="J284" i="5" s="1"/>
  <c r="K284" i="5"/>
  <c r="M284" i="5" s="1"/>
  <c r="H215" i="5" l="1"/>
  <c r="Q215" i="5" s="1"/>
  <c r="N214" i="5"/>
  <c r="O214" i="5"/>
  <c r="P214" i="5" s="1"/>
  <c r="I214" i="5"/>
  <c r="F286" i="5"/>
  <c r="S285" i="5"/>
  <c r="G285" i="5" s="1"/>
  <c r="J285" i="5" s="1"/>
  <c r="R286" i="5"/>
  <c r="K285" i="5"/>
  <c r="M285" i="5" s="1"/>
  <c r="T288" i="5"/>
  <c r="C289" i="5"/>
  <c r="L284" i="5"/>
  <c r="I215" i="5" l="1"/>
  <c r="H216" i="5"/>
  <c r="Q216" i="5" s="1"/>
  <c r="N215" i="5"/>
  <c r="O215" i="5"/>
  <c r="P215" i="5" s="1"/>
  <c r="L285" i="5"/>
  <c r="C290" i="5"/>
  <c r="T289" i="5"/>
  <c r="F287" i="5"/>
  <c r="R287" i="5"/>
  <c r="S286" i="5"/>
  <c r="G286" i="5" s="1"/>
  <c r="J286" i="5" s="1"/>
  <c r="K286" i="5"/>
  <c r="M286" i="5" s="1"/>
  <c r="N216" i="5" l="1"/>
  <c r="H217" i="5"/>
  <c r="Q217" i="5" s="1"/>
  <c r="O216" i="5"/>
  <c r="P216" i="5" s="1"/>
  <c r="I216" i="5"/>
  <c r="F288" i="5"/>
  <c r="C291" i="5"/>
  <c r="T290" i="5"/>
  <c r="R288" i="5"/>
  <c r="S287" i="5"/>
  <c r="G287" i="5" s="1"/>
  <c r="J287" i="5" s="1"/>
  <c r="K287" i="5"/>
  <c r="M287" i="5" s="1"/>
  <c r="L286" i="5"/>
  <c r="O217" i="5" l="1"/>
  <c r="P217" i="5" s="1"/>
  <c r="H218" i="5"/>
  <c r="Q218" i="5" s="1"/>
  <c r="N217" i="5"/>
  <c r="I217" i="5"/>
  <c r="L287" i="5"/>
  <c r="R289" i="5"/>
  <c r="K288" i="5"/>
  <c r="M288" i="5" s="1"/>
  <c r="S288" i="5"/>
  <c r="G288" i="5" s="1"/>
  <c r="J288" i="5" s="1"/>
  <c r="T291" i="5"/>
  <c r="C292" i="5"/>
  <c r="F289" i="5"/>
  <c r="H219" i="5" l="1"/>
  <c r="N218" i="5"/>
  <c r="Q219" i="5"/>
  <c r="O218" i="5"/>
  <c r="P218" i="5" s="1"/>
  <c r="I218" i="5"/>
  <c r="I219" i="5" s="1"/>
  <c r="L288" i="5"/>
  <c r="S289" i="5"/>
  <c r="G289" i="5" s="1"/>
  <c r="J289" i="5" s="1"/>
  <c r="R290" i="5"/>
  <c r="K289" i="5"/>
  <c r="M289" i="5" s="1"/>
  <c r="T292" i="5"/>
  <c r="C293" i="5"/>
  <c r="F290" i="5"/>
  <c r="O219" i="5" l="1"/>
  <c r="P219" i="5" s="1"/>
  <c r="H220" i="5"/>
  <c r="I220" i="5" s="1"/>
  <c r="N219" i="5"/>
  <c r="S290" i="5"/>
  <c r="G290" i="5" s="1"/>
  <c r="J290" i="5" s="1"/>
  <c r="R291" i="5"/>
  <c r="K290" i="5"/>
  <c r="M290" i="5" s="1"/>
  <c r="C294" i="5"/>
  <c r="T293" i="5"/>
  <c r="F291" i="5"/>
  <c r="L289" i="5"/>
  <c r="Q220" i="5" l="1"/>
  <c r="N220" i="5"/>
  <c r="O220" i="5"/>
  <c r="P220" i="5" s="1"/>
  <c r="H221" i="5"/>
  <c r="I221" i="5" s="1"/>
  <c r="R292" i="5"/>
  <c r="S291" i="5"/>
  <c r="G291" i="5" s="1"/>
  <c r="J291" i="5" s="1"/>
  <c r="K291" i="5"/>
  <c r="M291" i="5" s="1"/>
  <c r="F292" i="5"/>
  <c r="L290" i="5"/>
  <c r="C295" i="5"/>
  <c r="T294" i="5"/>
  <c r="Q221" i="5" l="1"/>
  <c r="L291" i="5"/>
  <c r="T295" i="5"/>
  <c r="C296" i="5"/>
  <c r="R293" i="5"/>
  <c r="K292" i="5"/>
  <c r="M292" i="5" s="1"/>
  <c r="S292" i="5"/>
  <c r="V28" i="5" s="1"/>
  <c r="F293" i="5"/>
  <c r="O221" i="5" l="1"/>
  <c r="P221" i="5" s="1"/>
  <c r="N221" i="5"/>
  <c r="H222" i="5"/>
  <c r="I222" i="5" s="1"/>
  <c r="L292" i="5"/>
  <c r="G292" i="5"/>
  <c r="J292" i="5" s="1"/>
  <c r="S293" i="5"/>
  <c r="G293" i="5" s="1"/>
  <c r="J293" i="5" s="1"/>
  <c r="R294" i="5"/>
  <c r="K293" i="5"/>
  <c r="M293" i="5" s="1"/>
  <c r="T296" i="5"/>
  <c r="C297" i="5"/>
  <c r="F294" i="5"/>
  <c r="Q222" i="5" l="1"/>
  <c r="N222" i="5" s="1"/>
  <c r="H223" i="5"/>
  <c r="Q223" i="5" s="1"/>
  <c r="O222" i="5"/>
  <c r="P222" i="5" s="1"/>
  <c r="I223" i="5"/>
  <c r="F295" i="5"/>
  <c r="L293" i="5"/>
  <c r="C298" i="5"/>
  <c r="T297" i="5"/>
  <c r="R295" i="5"/>
  <c r="S294" i="5"/>
  <c r="G294" i="5" s="1"/>
  <c r="J294" i="5" s="1"/>
  <c r="K294" i="5"/>
  <c r="M294" i="5" s="1"/>
  <c r="N223" i="5" l="1"/>
  <c r="H224" i="5"/>
  <c r="Q224" i="5" s="1"/>
  <c r="O223" i="5"/>
  <c r="P223" i="5" s="1"/>
  <c r="C299" i="5"/>
  <c r="T298" i="5"/>
  <c r="F296" i="5"/>
  <c r="R296" i="5"/>
  <c r="S295" i="5"/>
  <c r="G295" i="5" s="1"/>
  <c r="J295" i="5" s="1"/>
  <c r="K295" i="5"/>
  <c r="M295" i="5" s="1"/>
  <c r="L294" i="5"/>
  <c r="O224" i="5" l="1"/>
  <c r="P224" i="5" s="1"/>
  <c r="N224" i="5"/>
  <c r="H225" i="5"/>
  <c r="Q225" i="5" s="1"/>
  <c r="I224" i="5"/>
  <c r="L295" i="5"/>
  <c r="F297" i="5"/>
  <c r="R297" i="5"/>
  <c r="S296" i="5"/>
  <c r="G296" i="5" s="1"/>
  <c r="J296" i="5" s="1"/>
  <c r="K296" i="5"/>
  <c r="M296" i="5" s="1"/>
  <c r="T299" i="5"/>
  <c r="C300" i="5"/>
  <c r="I225" i="5" l="1"/>
  <c r="H226" i="5"/>
  <c r="Q226" i="5" s="1"/>
  <c r="O225" i="5"/>
  <c r="P225" i="5" s="1"/>
  <c r="N225" i="5"/>
  <c r="S297" i="5"/>
  <c r="G297" i="5" s="1"/>
  <c r="J297" i="5" s="1"/>
  <c r="R298" i="5"/>
  <c r="K297" i="5"/>
  <c r="M297" i="5" s="1"/>
  <c r="L296" i="5"/>
  <c r="F298" i="5"/>
  <c r="T300" i="5"/>
  <c r="C301" i="5"/>
  <c r="H227" i="5" l="1"/>
  <c r="Q227" i="5" s="1"/>
  <c r="O226" i="5"/>
  <c r="P226" i="5" s="1"/>
  <c r="N226" i="5"/>
  <c r="I226" i="5"/>
  <c r="L297" i="5"/>
  <c r="C302" i="5"/>
  <c r="T301" i="5"/>
  <c r="F299" i="5"/>
  <c r="S298" i="5"/>
  <c r="G298" i="5" s="1"/>
  <c r="J298" i="5" s="1"/>
  <c r="R299" i="5"/>
  <c r="K298" i="5"/>
  <c r="M298" i="5" s="1"/>
  <c r="I227" i="5" l="1"/>
  <c r="O227" i="5"/>
  <c r="P227" i="5" s="1"/>
  <c r="H228" i="5"/>
  <c r="Q228" i="5" s="1"/>
  <c r="N227" i="5"/>
  <c r="F300" i="5"/>
  <c r="L298" i="5"/>
  <c r="R300" i="5"/>
  <c r="S299" i="5"/>
  <c r="G299" i="5" s="1"/>
  <c r="J299" i="5" s="1"/>
  <c r="K299" i="5"/>
  <c r="M299" i="5" s="1"/>
  <c r="C303" i="5"/>
  <c r="T302" i="5"/>
  <c r="N228" i="5" l="1"/>
  <c r="O228" i="5"/>
  <c r="P228" i="5" s="1"/>
  <c r="H229" i="5"/>
  <c r="Q229" i="5" s="1"/>
  <c r="I228" i="5"/>
  <c r="L299" i="5"/>
  <c r="F301" i="5"/>
  <c r="T303" i="5"/>
  <c r="C304" i="5"/>
  <c r="R301" i="5"/>
  <c r="S300" i="5"/>
  <c r="G300" i="5" s="1"/>
  <c r="J300" i="5" s="1"/>
  <c r="K300" i="5"/>
  <c r="M300" i="5" s="1"/>
  <c r="I229" i="5" l="1"/>
  <c r="H230" i="5"/>
  <c r="Q230" i="5" s="1"/>
  <c r="O229" i="5"/>
  <c r="P229" i="5" s="1"/>
  <c r="N229" i="5"/>
  <c r="L300" i="5"/>
  <c r="F302" i="5"/>
  <c r="S301" i="5"/>
  <c r="G301" i="5" s="1"/>
  <c r="J301" i="5" s="1"/>
  <c r="R302" i="5"/>
  <c r="K301" i="5"/>
  <c r="M301" i="5" s="1"/>
  <c r="T304" i="5"/>
  <c r="C305" i="5"/>
  <c r="O230" i="5" l="1"/>
  <c r="P230" i="5" s="1"/>
  <c r="N230" i="5"/>
  <c r="H231" i="5"/>
  <c r="Q231" i="5" s="1"/>
  <c r="I230" i="5"/>
  <c r="C306" i="5"/>
  <c r="T305" i="5"/>
  <c r="R303" i="5"/>
  <c r="S302" i="5"/>
  <c r="G302" i="5" s="1"/>
  <c r="J302" i="5" s="1"/>
  <c r="K302" i="5"/>
  <c r="M302" i="5" s="1"/>
  <c r="F303" i="5"/>
  <c r="L301" i="5"/>
  <c r="I231" i="5" l="1"/>
  <c r="H232" i="5"/>
  <c r="O231" i="5"/>
  <c r="P231" i="5" s="1"/>
  <c r="N231" i="5"/>
  <c r="Q232" i="5"/>
  <c r="I232" i="5"/>
  <c r="L302" i="5"/>
  <c r="C307" i="5"/>
  <c r="T306" i="5"/>
  <c r="R304" i="5"/>
  <c r="S303" i="5"/>
  <c r="G303" i="5" s="1"/>
  <c r="J303" i="5" s="1"/>
  <c r="K303" i="5"/>
  <c r="M303" i="5" s="1"/>
  <c r="F304" i="5"/>
  <c r="H233" i="5" l="1"/>
  <c r="I233" i="5" s="1"/>
  <c r="N232" i="5"/>
  <c r="O232" i="5"/>
  <c r="P232" i="5" s="1"/>
  <c r="Q233" i="5"/>
  <c r="L303" i="5"/>
  <c r="R305" i="5"/>
  <c r="K304" i="5"/>
  <c r="M304" i="5" s="1"/>
  <c r="S304" i="5"/>
  <c r="G304" i="5" s="1"/>
  <c r="T307" i="5"/>
  <c r="C308" i="5"/>
  <c r="F305" i="5"/>
  <c r="N233" i="5" l="1"/>
  <c r="O233" i="5"/>
  <c r="P233" i="5" s="1"/>
  <c r="H234" i="5"/>
  <c r="AE44" i="5"/>
  <c r="M9" i="3" s="1"/>
  <c r="J304" i="5"/>
  <c r="AF44" i="5" s="1"/>
  <c r="O9" i="3" s="1"/>
  <c r="F306" i="5"/>
  <c r="V29" i="5"/>
  <c r="AD44" i="5"/>
  <c r="M24" i="3" s="1"/>
  <c r="T308" i="5"/>
  <c r="C309" i="5"/>
  <c r="S305" i="5"/>
  <c r="G305" i="5" s="1"/>
  <c r="J305" i="5" s="1"/>
  <c r="K305" i="5"/>
  <c r="M305" i="5" s="1"/>
  <c r="R306" i="5"/>
  <c r="L304" i="5"/>
  <c r="I234" i="5" l="1"/>
  <c r="Q234" i="5"/>
  <c r="L305" i="5"/>
  <c r="F307" i="5"/>
  <c r="S306" i="5"/>
  <c r="G306" i="5" s="1"/>
  <c r="J306" i="5" s="1"/>
  <c r="R307" i="5"/>
  <c r="K306" i="5"/>
  <c r="M306" i="5" s="1"/>
  <c r="C310" i="5"/>
  <c r="T309" i="5"/>
  <c r="O234" i="5" l="1"/>
  <c r="P234" i="5" s="1"/>
  <c r="H235" i="5"/>
  <c r="I235" i="5" s="1"/>
  <c r="N234" i="5"/>
  <c r="L306" i="5"/>
  <c r="F308" i="5"/>
  <c r="C311" i="5"/>
  <c r="T310" i="5"/>
  <c r="R308" i="5"/>
  <c r="S307" i="5"/>
  <c r="G307" i="5" s="1"/>
  <c r="J307" i="5" s="1"/>
  <c r="K307" i="5"/>
  <c r="M307" i="5" s="1"/>
  <c r="Q235" i="5" l="1"/>
  <c r="N235" i="5" s="1"/>
  <c r="H236" i="5"/>
  <c r="O235" i="5"/>
  <c r="P235" i="5" s="1"/>
  <c r="F309" i="5"/>
  <c r="R309" i="5"/>
  <c r="K308" i="5"/>
  <c r="M308" i="5" s="1"/>
  <c r="S308" i="5"/>
  <c r="G308" i="5" s="1"/>
  <c r="J308" i="5" s="1"/>
  <c r="L307" i="5"/>
  <c r="C312" i="5"/>
  <c r="T311" i="5"/>
  <c r="I236" i="5" l="1"/>
  <c r="Q236" i="5"/>
  <c r="S309" i="5"/>
  <c r="G309" i="5" s="1"/>
  <c r="J309" i="5" s="1"/>
  <c r="R310" i="5"/>
  <c r="K309" i="5"/>
  <c r="M309" i="5" s="1"/>
  <c r="C313" i="5"/>
  <c r="T312" i="5"/>
  <c r="F310" i="5"/>
  <c r="L308" i="5"/>
  <c r="O236" i="5" l="1"/>
  <c r="P236" i="5" s="1"/>
  <c r="H237" i="5"/>
  <c r="N236" i="5"/>
  <c r="L309" i="5"/>
  <c r="F311" i="5"/>
  <c r="R311" i="5"/>
  <c r="S310" i="5"/>
  <c r="G310" i="5" s="1"/>
  <c r="J310" i="5" s="1"/>
  <c r="K310" i="5"/>
  <c r="M310" i="5" s="1"/>
  <c r="T313" i="5"/>
  <c r="C314" i="5"/>
  <c r="I237" i="5" l="1"/>
  <c r="Q237" i="5"/>
  <c r="F312" i="5"/>
  <c r="L310" i="5"/>
  <c r="R312" i="5"/>
  <c r="S311" i="5"/>
  <c r="G311" i="5" s="1"/>
  <c r="J311" i="5" s="1"/>
  <c r="K311" i="5"/>
  <c r="M311" i="5" s="1"/>
  <c r="T314" i="5"/>
  <c r="C315" i="5"/>
  <c r="N237" i="5" l="1"/>
  <c r="H238" i="5"/>
  <c r="O237" i="5"/>
  <c r="P237" i="5" s="1"/>
  <c r="L311" i="5"/>
  <c r="F313" i="5"/>
  <c r="R313" i="5"/>
  <c r="S312" i="5"/>
  <c r="G312" i="5" s="1"/>
  <c r="J312" i="5" s="1"/>
  <c r="K312" i="5"/>
  <c r="M312" i="5" s="1"/>
  <c r="T315" i="5"/>
  <c r="C316" i="5"/>
  <c r="Q238" i="5" l="1"/>
  <c r="I238" i="5"/>
  <c r="C317" i="5"/>
  <c r="T316" i="5"/>
  <c r="F314" i="5"/>
  <c r="S313" i="5"/>
  <c r="G313" i="5" s="1"/>
  <c r="J313" i="5" s="1"/>
  <c r="K313" i="5"/>
  <c r="M313" i="5" s="1"/>
  <c r="R314" i="5"/>
  <c r="L312" i="5"/>
  <c r="N238" i="5" l="1"/>
  <c r="H239" i="5"/>
  <c r="O238" i="5"/>
  <c r="P238" i="5" s="1"/>
  <c r="S314" i="5"/>
  <c r="G314" i="5" s="1"/>
  <c r="J314" i="5" s="1"/>
  <c r="R315" i="5"/>
  <c r="K314" i="5"/>
  <c r="M314" i="5" s="1"/>
  <c r="F315" i="5"/>
  <c r="T317" i="5"/>
  <c r="C318" i="5"/>
  <c r="L313" i="5"/>
  <c r="Q239" i="5" l="1"/>
  <c r="I239" i="5"/>
  <c r="L314" i="5"/>
  <c r="F316" i="5"/>
  <c r="T318" i="5"/>
  <c r="C319" i="5"/>
  <c r="R316" i="5"/>
  <c r="S315" i="5"/>
  <c r="G315" i="5" s="1"/>
  <c r="J315" i="5" s="1"/>
  <c r="K315" i="5"/>
  <c r="M315" i="5" s="1"/>
  <c r="H240" i="5" l="1"/>
  <c r="Q240" i="5" s="1"/>
  <c r="N239" i="5"/>
  <c r="O239" i="5"/>
  <c r="P239" i="5" s="1"/>
  <c r="L315" i="5"/>
  <c r="F317" i="5"/>
  <c r="R317" i="5"/>
  <c r="S316" i="5"/>
  <c r="V30" i="5" s="1"/>
  <c r="K316" i="5"/>
  <c r="M316" i="5" s="1"/>
  <c r="T319" i="5"/>
  <c r="C320" i="5"/>
  <c r="N240" i="5" l="1"/>
  <c r="H241" i="5"/>
  <c r="Q241" i="5" s="1"/>
  <c r="O240" i="5"/>
  <c r="P240" i="5" s="1"/>
  <c r="I240" i="5"/>
  <c r="I241" i="5" s="1"/>
  <c r="G316" i="5"/>
  <c r="J316" i="5" s="1"/>
  <c r="L316" i="5"/>
  <c r="S317" i="5"/>
  <c r="G317" i="5" s="1"/>
  <c r="J317" i="5" s="1"/>
  <c r="R318" i="5"/>
  <c r="K317" i="5"/>
  <c r="M317" i="5" s="1"/>
  <c r="F318" i="5"/>
  <c r="C321" i="5"/>
  <c r="T320" i="5"/>
  <c r="O241" i="5" l="1"/>
  <c r="P241" i="5" s="1"/>
  <c r="N241" i="5"/>
  <c r="H242" i="5"/>
  <c r="Q242" i="5" s="1"/>
  <c r="L317" i="5"/>
  <c r="R319" i="5"/>
  <c r="S318" i="5"/>
  <c r="G318" i="5" s="1"/>
  <c r="J318" i="5" s="1"/>
  <c r="K318" i="5"/>
  <c r="M318" i="5" s="1"/>
  <c r="T321" i="5"/>
  <c r="C322" i="5"/>
  <c r="F319" i="5"/>
  <c r="N242" i="5" l="1"/>
  <c r="O242" i="5"/>
  <c r="P242" i="5" s="1"/>
  <c r="H243" i="5"/>
  <c r="Q243" i="5" s="1"/>
  <c r="I242" i="5"/>
  <c r="L318" i="5"/>
  <c r="R320" i="5"/>
  <c r="S319" i="5"/>
  <c r="G319" i="5" s="1"/>
  <c r="J319" i="5" s="1"/>
  <c r="K319" i="5"/>
  <c r="M319" i="5" s="1"/>
  <c r="F320" i="5"/>
  <c r="T322" i="5"/>
  <c r="C323" i="5"/>
  <c r="H244" i="5" l="1"/>
  <c r="Q244" i="5" s="1"/>
  <c r="N243" i="5"/>
  <c r="O243" i="5"/>
  <c r="P243" i="5" s="1"/>
  <c r="I243" i="5"/>
  <c r="I244" i="5" s="1"/>
  <c r="L319" i="5"/>
  <c r="F321" i="5"/>
  <c r="R321" i="5"/>
  <c r="K320" i="5"/>
  <c r="M320" i="5" s="1"/>
  <c r="S320" i="5"/>
  <c r="G320" i="5" s="1"/>
  <c r="J320" i="5" s="1"/>
  <c r="T323" i="5"/>
  <c r="C324" i="5"/>
  <c r="O244" i="5" l="1"/>
  <c r="P244" i="5" s="1"/>
  <c r="N244" i="5"/>
  <c r="H245" i="5"/>
  <c r="Q245" i="5" s="1"/>
  <c r="S321" i="5"/>
  <c r="G321" i="5" s="1"/>
  <c r="J321" i="5" s="1"/>
  <c r="R322" i="5"/>
  <c r="K321" i="5"/>
  <c r="M321" i="5" s="1"/>
  <c r="F322" i="5"/>
  <c r="L320" i="5"/>
  <c r="C325" i="5"/>
  <c r="T324" i="5"/>
  <c r="O245" i="5" l="1"/>
  <c r="P245" i="5" s="1"/>
  <c r="N245" i="5"/>
  <c r="H246" i="5"/>
  <c r="Q246" i="5" s="1"/>
  <c r="I245" i="5"/>
  <c r="L321" i="5"/>
  <c r="S322" i="5"/>
  <c r="G322" i="5" s="1"/>
  <c r="J322" i="5" s="1"/>
  <c r="R323" i="5"/>
  <c r="K322" i="5"/>
  <c r="M322" i="5" s="1"/>
  <c r="T325" i="5"/>
  <c r="C326" i="5"/>
  <c r="F323" i="5"/>
  <c r="I246" i="5" l="1"/>
  <c r="H247" i="5"/>
  <c r="Q247" i="5" s="1"/>
  <c r="O246" i="5"/>
  <c r="P246" i="5" s="1"/>
  <c r="N246" i="5"/>
  <c r="T326" i="5"/>
  <c r="C327" i="5"/>
  <c r="F324" i="5"/>
  <c r="R324" i="5"/>
  <c r="S323" i="5"/>
  <c r="G323" i="5" s="1"/>
  <c r="J323" i="5" s="1"/>
  <c r="K323" i="5"/>
  <c r="M323" i="5" s="1"/>
  <c r="L322" i="5"/>
  <c r="N247" i="5" l="1"/>
  <c r="H248" i="5"/>
  <c r="Q248" i="5" s="1"/>
  <c r="O247" i="5"/>
  <c r="P247" i="5" s="1"/>
  <c r="I247" i="5"/>
  <c r="I248" i="5" s="1"/>
  <c r="L323" i="5"/>
  <c r="R325" i="5"/>
  <c r="K324" i="5"/>
  <c r="M324" i="5" s="1"/>
  <c r="S324" i="5"/>
  <c r="G324" i="5" s="1"/>
  <c r="J324" i="5" s="1"/>
  <c r="F325" i="5"/>
  <c r="T327" i="5"/>
  <c r="C328" i="5"/>
  <c r="N248" i="5" l="1"/>
  <c r="O248" i="5"/>
  <c r="P248" i="5" s="1"/>
  <c r="H249" i="5"/>
  <c r="Q249" i="5" s="1"/>
  <c r="L324" i="5"/>
  <c r="F326" i="5"/>
  <c r="S325" i="5"/>
  <c r="G325" i="5" s="1"/>
  <c r="J325" i="5" s="1"/>
  <c r="R326" i="5"/>
  <c r="K325" i="5"/>
  <c r="M325" i="5" s="1"/>
  <c r="C329" i="5"/>
  <c r="T328" i="5"/>
  <c r="O249" i="5" l="1"/>
  <c r="P249" i="5" s="1"/>
  <c r="N249" i="5"/>
  <c r="H250" i="5"/>
  <c r="Q250" i="5" s="1"/>
  <c r="I249" i="5"/>
  <c r="F327" i="5"/>
  <c r="T329" i="5"/>
  <c r="C330" i="5"/>
  <c r="L325" i="5"/>
  <c r="R327" i="5"/>
  <c r="S326" i="5"/>
  <c r="G326" i="5" s="1"/>
  <c r="J326" i="5" s="1"/>
  <c r="K326" i="5"/>
  <c r="M326" i="5" s="1"/>
  <c r="I250" i="5" l="1"/>
  <c r="O250" i="5"/>
  <c r="P250" i="5" s="1"/>
  <c r="N250" i="5"/>
  <c r="H251" i="5"/>
  <c r="I251" i="5" s="1"/>
  <c r="T330" i="5"/>
  <c r="C331" i="5"/>
  <c r="R328" i="5"/>
  <c r="S327" i="5"/>
  <c r="G327" i="5" s="1"/>
  <c r="J327" i="5" s="1"/>
  <c r="K327" i="5"/>
  <c r="M327" i="5" s="1"/>
  <c r="L326" i="5"/>
  <c r="F328" i="5"/>
  <c r="Q251" i="5" l="1"/>
  <c r="O251" i="5"/>
  <c r="P251" i="5" s="1"/>
  <c r="H252" i="5"/>
  <c r="N251" i="5"/>
  <c r="L327" i="5"/>
  <c r="R329" i="5"/>
  <c r="S328" i="5"/>
  <c r="V31" i="5" s="1"/>
  <c r="K328" i="5"/>
  <c r="M328" i="5" s="1"/>
  <c r="T331" i="5"/>
  <c r="C332" i="5"/>
  <c r="F329" i="5"/>
  <c r="I252" i="5" l="1"/>
  <c r="Q252" i="5"/>
  <c r="F330" i="5"/>
  <c r="C333" i="5"/>
  <c r="T332" i="5"/>
  <c r="S329" i="5"/>
  <c r="G329" i="5" s="1"/>
  <c r="J329" i="5" s="1"/>
  <c r="R330" i="5"/>
  <c r="K329" i="5"/>
  <c r="M329" i="5" s="1"/>
  <c r="L328" i="5"/>
  <c r="G328" i="5"/>
  <c r="J328" i="5" s="1"/>
  <c r="H253" i="5" l="1"/>
  <c r="I253" i="5" s="1"/>
  <c r="N252" i="5"/>
  <c r="O252" i="5"/>
  <c r="P252" i="5" s="1"/>
  <c r="L329" i="5"/>
  <c r="F331" i="5"/>
  <c r="S330" i="5"/>
  <c r="G330" i="5" s="1"/>
  <c r="J330" i="5" s="1"/>
  <c r="R331" i="5"/>
  <c r="K330" i="5"/>
  <c r="M330" i="5" s="1"/>
  <c r="T333" i="5"/>
  <c r="C334" i="5"/>
  <c r="Q253" i="5" l="1"/>
  <c r="N253" i="5" s="1"/>
  <c r="T334" i="5"/>
  <c r="C335" i="5"/>
  <c r="F332" i="5"/>
  <c r="R332" i="5"/>
  <c r="S331" i="5"/>
  <c r="G331" i="5" s="1"/>
  <c r="J331" i="5" s="1"/>
  <c r="K331" i="5"/>
  <c r="M331" i="5" s="1"/>
  <c r="L330" i="5"/>
  <c r="O253" i="5" l="1"/>
  <c r="P253" i="5" s="1"/>
  <c r="H254" i="5"/>
  <c r="I254" i="5" s="1"/>
  <c r="L331" i="5"/>
  <c r="F333" i="5"/>
  <c r="T335" i="5"/>
  <c r="C336" i="5"/>
  <c r="R333" i="5"/>
  <c r="S332" i="5"/>
  <c r="G332" i="5" s="1"/>
  <c r="J332" i="5" s="1"/>
  <c r="K332" i="5"/>
  <c r="M332" i="5" s="1"/>
  <c r="Q254" i="5" l="1"/>
  <c r="O254" i="5"/>
  <c r="P254" i="5" s="1"/>
  <c r="H255" i="5"/>
  <c r="N254" i="5"/>
  <c r="R334" i="5"/>
  <c r="S333" i="5"/>
  <c r="G333" i="5" s="1"/>
  <c r="J333" i="5" s="1"/>
  <c r="K333" i="5"/>
  <c r="M333" i="5" s="1"/>
  <c r="C337" i="5"/>
  <c r="T336" i="5"/>
  <c r="L332" i="5"/>
  <c r="F334" i="5"/>
  <c r="I255" i="5" l="1"/>
  <c r="Q255" i="5"/>
  <c r="L333" i="5"/>
  <c r="F335" i="5"/>
  <c r="T337" i="5"/>
  <c r="C338" i="5"/>
  <c r="R335" i="5"/>
  <c r="S334" i="5"/>
  <c r="G334" i="5" s="1"/>
  <c r="J334" i="5" s="1"/>
  <c r="K334" i="5"/>
  <c r="M334" i="5" s="1"/>
  <c r="N255" i="5" l="1"/>
  <c r="O255" i="5"/>
  <c r="P255" i="5" s="1"/>
  <c r="H256" i="5"/>
  <c r="T338" i="5"/>
  <c r="C339" i="5"/>
  <c r="R336" i="5"/>
  <c r="S335" i="5"/>
  <c r="G335" i="5" s="1"/>
  <c r="J335" i="5" s="1"/>
  <c r="K335" i="5"/>
  <c r="M335" i="5" s="1"/>
  <c r="L334" i="5"/>
  <c r="F336" i="5"/>
  <c r="I256" i="5" l="1"/>
  <c r="Q256" i="5"/>
  <c r="L335" i="5"/>
  <c r="R337" i="5"/>
  <c r="K336" i="5"/>
  <c r="M336" i="5" s="1"/>
  <c r="S336" i="5"/>
  <c r="G336" i="5" s="1"/>
  <c r="J336" i="5" s="1"/>
  <c r="C340" i="5"/>
  <c r="T339" i="5"/>
  <c r="F337" i="5"/>
  <c r="H257" i="5" l="1"/>
  <c r="O256" i="5"/>
  <c r="P256" i="5" s="1"/>
  <c r="N256" i="5"/>
  <c r="L336" i="5"/>
  <c r="F338" i="5"/>
  <c r="C341" i="5"/>
  <c r="T340" i="5"/>
  <c r="K337" i="5"/>
  <c r="M337" i="5" s="1"/>
  <c r="R338" i="5"/>
  <c r="S337" i="5"/>
  <c r="G337" i="5" s="1"/>
  <c r="J337" i="5" s="1"/>
  <c r="I257" i="5" l="1"/>
  <c r="Q257" i="5"/>
  <c r="T341" i="5"/>
  <c r="C342" i="5"/>
  <c r="F339" i="5"/>
  <c r="L337" i="5"/>
  <c r="S338" i="5"/>
  <c r="G338" i="5" s="1"/>
  <c r="J338" i="5" s="1"/>
  <c r="R339" i="5"/>
  <c r="K338" i="5"/>
  <c r="M338" i="5" s="1"/>
  <c r="N257" i="5" l="1"/>
  <c r="H258" i="5"/>
  <c r="I258" i="5" s="1"/>
  <c r="O257" i="5"/>
  <c r="P257" i="5" s="1"/>
  <c r="L338" i="5"/>
  <c r="R340" i="5"/>
  <c r="S339" i="5"/>
  <c r="G339" i="5" s="1"/>
  <c r="J339" i="5" s="1"/>
  <c r="K339" i="5"/>
  <c r="M339" i="5" s="1"/>
  <c r="F340" i="5"/>
  <c r="T342" i="5"/>
  <c r="C343" i="5"/>
  <c r="Q258" i="5" l="1"/>
  <c r="L339" i="5"/>
  <c r="R341" i="5"/>
  <c r="S340" i="5"/>
  <c r="V32" i="5" s="1"/>
  <c r="K340" i="5"/>
  <c r="M340" i="5" s="1"/>
  <c r="F341" i="5"/>
  <c r="C344" i="5"/>
  <c r="T343" i="5"/>
  <c r="O258" i="5" l="1"/>
  <c r="P258" i="5" s="1"/>
  <c r="H259" i="5"/>
  <c r="N258" i="5"/>
  <c r="G340" i="5"/>
  <c r="J340" i="5" s="1"/>
  <c r="L340" i="5"/>
  <c r="R342" i="5"/>
  <c r="S341" i="5"/>
  <c r="G341" i="5" s="1"/>
  <c r="J341" i="5" s="1"/>
  <c r="K341" i="5"/>
  <c r="M341" i="5" s="1"/>
  <c r="C345" i="5"/>
  <c r="T344" i="5"/>
  <c r="F342" i="5"/>
  <c r="Q259" i="5" l="1"/>
  <c r="I259" i="5"/>
  <c r="L341" i="5"/>
  <c r="T345" i="5"/>
  <c r="C346" i="5"/>
  <c r="F343" i="5"/>
  <c r="R343" i="5"/>
  <c r="S342" i="5"/>
  <c r="G342" i="5" s="1"/>
  <c r="J342" i="5" s="1"/>
  <c r="K342" i="5"/>
  <c r="M342" i="5" s="1"/>
  <c r="H260" i="5" l="1"/>
  <c r="Q260" i="5" s="1"/>
  <c r="N259" i="5"/>
  <c r="O259" i="5"/>
  <c r="P259" i="5" s="1"/>
  <c r="L342" i="5"/>
  <c r="T346" i="5"/>
  <c r="C347" i="5"/>
  <c r="F344" i="5"/>
  <c r="R344" i="5"/>
  <c r="S343" i="5"/>
  <c r="G343" i="5" s="1"/>
  <c r="J343" i="5" s="1"/>
  <c r="K343" i="5"/>
  <c r="M343" i="5" s="1"/>
  <c r="H261" i="5" l="1"/>
  <c r="Q261" i="5" s="1"/>
  <c r="O260" i="5"/>
  <c r="P260" i="5" s="1"/>
  <c r="N260" i="5"/>
  <c r="I260" i="5"/>
  <c r="I261" i="5" s="1"/>
  <c r="R345" i="5"/>
  <c r="K344" i="5"/>
  <c r="M344" i="5" s="1"/>
  <c r="S344" i="5"/>
  <c r="G344" i="5" s="1"/>
  <c r="J344" i="5" s="1"/>
  <c r="L343" i="5"/>
  <c r="F345" i="5"/>
  <c r="C348" i="5"/>
  <c r="T347" i="5"/>
  <c r="O261" i="5" l="1"/>
  <c r="P261" i="5" s="1"/>
  <c r="H262" i="5"/>
  <c r="Q262" i="5" s="1"/>
  <c r="N261" i="5"/>
  <c r="S345" i="5"/>
  <c r="G345" i="5" s="1"/>
  <c r="J345" i="5" s="1"/>
  <c r="K345" i="5"/>
  <c r="M345" i="5" s="1"/>
  <c r="R346" i="5"/>
  <c r="F346" i="5"/>
  <c r="C349" i="5"/>
  <c r="T348" i="5"/>
  <c r="L344" i="5"/>
  <c r="H263" i="5" l="1"/>
  <c r="N262" i="5"/>
  <c r="O262" i="5"/>
  <c r="P262" i="5" s="1"/>
  <c r="I262" i="5"/>
  <c r="L345" i="5"/>
  <c r="F347" i="5"/>
  <c r="T349" i="5"/>
  <c r="C350" i="5"/>
  <c r="S346" i="5"/>
  <c r="G346" i="5" s="1"/>
  <c r="J346" i="5" s="1"/>
  <c r="R347" i="5"/>
  <c r="K346" i="5"/>
  <c r="M346" i="5" s="1"/>
  <c r="I263" i="5" l="1"/>
  <c r="Q263" i="5"/>
  <c r="L346" i="5"/>
  <c r="F348" i="5"/>
  <c r="R348" i="5"/>
  <c r="S347" i="5"/>
  <c r="G347" i="5" s="1"/>
  <c r="J347" i="5" s="1"/>
  <c r="K347" i="5"/>
  <c r="M347" i="5" s="1"/>
  <c r="T350" i="5"/>
  <c r="C351" i="5"/>
  <c r="H264" i="5" l="1"/>
  <c r="O263" i="5"/>
  <c r="P263" i="5" s="1"/>
  <c r="N263" i="5"/>
  <c r="Q264" i="5"/>
  <c r="I264" i="5"/>
  <c r="F349" i="5"/>
  <c r="R349" i="5"/>
  <c r="K348" i="5"/>
  <c r="M348" i="5" s="1"/>
  <c r="S348" i="5"/>
  <c r="G348" i="5" s="1"/>
  <c r="J348" i="5" s="1"/>
  <c r="C352" i="5"/>
  <c r="T351" i="5"/>
  <c r="L347" i="5"/>
  <c r="N264" i="5" l="1"/>
  <c r="H265" i="5"/>
  <c r="I265" i="5" s="1"/>
  <c r="O264" i="5"/>
  <c r="P264" i="5" s="1"/>
  <c r="Q265" i="5"/>
  <c r="R350" i="5"/>
  <c r="K349" i="5"/>
  <c r="M349" i="5" s="1"/>
  <c r="S349" i="5"/>
  <c r="G349" i="5" s="1"/>
  <c r="J349" i="5" s="1"/>
  <c r="F350" i="5"/>
  <c r="C353" i="5"/>
  <c r="T352" i="5"/>
  <c r="L348" i="5"/>
  <c r="O265" i="5" l="1"/>
  <c r="P265" i="5" s="1"/>
  <c r="N265" i="5"/>
  <c r="H266" i="5"/>
  <c r="Q266" i="5" s="1"/>
  <c r="L349" i="5"/>
  <c r="R351" i="5"/>
  <c r="S350" i="5"/>
  <c r="G350" i="5" s="1"/>
  <c r="J350" i="5" s="1"/>
  <c r="K350" i="5"/>
  <c r="M350" i="5" s="1"/>
  <c r="F351" i="5"/>
  <c r="T353" i="5"/>
  <c r="C354" i="5"/>
  <c r="H267" i="5" l="1"/>
  <c r="Q267" i="5" s="1"/>
  <c r="O266" i="5"/>
  <c r="P266" i="5" s="1"/>
  <c r="N266" i="5"/>
  <c r="I266" i="5"/>
  <c r="I267" i="5" s="1"/>
  <c r="L350" i="5"/>
  <c r="R352" i="5"/>
  <c r="S351" i="5"/>
  <c r="G351" i="5" s="1"/>
  <c r="J351" i="5" s="1"/>
  <c r="K351" i="5"/>
  <c r="M351" i="5" s="1"/>
  <c r="T354" i="5"/>
  <c r="C355" i="5"/>
  <c r="F352" i="5"/>
  <c r="N267" i="5" l="1"/>
  <c r="O267" i="5"/>
  <c r="P267" i="5" s="1"/>
  <c r="H268" i="5"/>
  <c r="I268" i="5" s="1"/>
  <c r="L351" i="5"/>
  <c r="R353" i="5"/>
  <c r="S352" i="5"/>
  <c r="V33" i="5" s="1"/>
  <c r="K352" i="5"/>
  <c r="M352" i="5" s="1"/>
  <c r="F353" i="5"/>
  <c r="C356" i="5"/>
  <c r="T355" i="5"/>
  <c r="Q268" i="5" l="1"/>
  <c r="L352" i="5"/>
  <c r="R354" i="5"/>
  <c r="S353" i="5"/>
  <c r="G353" i="5" s="1"/>
  <c r="J353" i="5" s="1"/>
  <c r="K353" i="5"/>
  <c r="M353" i="5" s="1"/>
  <c r="C357" i="5"/>
  <c r="T356" i="5"/>
  <c r="G352" i="5"/>
  <c r="J352" i="5" s="1"/>
  <c r="F354" i="5"/>
  <c r="N268" i="5" l="1"/>
  <c r="H269" i="5"/>
  <c r="O268" i="5"/>
  <c r="P268" i="5" s="1"/>
  <c r="T357" i="5"/>
  <c r="C358" i="5"/>
  <c r="S354" i="5"/>
  <c r="G354" i="5" s="1"/>
  <c r="J354" i="5" s="1"/>
  <c r="R355" i="5"/>
  <c r="K354" i="5"/>
  <c r="M354" i="5" s="1"/>
  <c r="L353" i="5"/>
  <c r="F355" i="5"/>
  <c r="Q269" i="5" l="1"/>
  <c r="I269" i="5"/>
  <c r="L354" i="5"/>
  <c r="T358" i="5"/>
  <c r="C359" i="5"/>
  <c r="R356" i="5"/>
  <c r="S355" i="5"/>
  <c r="G355" i="5" s="1"/>
  <c r="J355" i="5" s="1"/>
  <c r="K355" i="5"/>
  <c r="M355" i="5" s="1"/>
  <c r="F356" i="5"/>
  <c r="O269" i="5" l="1"/>
  <c r="P269" i="5" s="1"/>
  <c r="H270" i="5"/>
  <c r="I270" i="5" s="1"/>
  <c r="N269" i="5"/>
  <c r="Q270" i="5"/>
  <c r="L355" i="5"/>
  <c r="T359" i="5"/>
  <c r="C360" i="5"/>
  <c r="R357" i="5"/>
  <c r="K356" i="5"/>
  <c r="M356" i="5" s="1"/>
  <c r="S356" i="5"/>
  <c r="G356" i="5" s="1"/>
  <c r="J356" i="5" s="1"/>
  <c r="F357" i="5"/>
  <c r="O270" i="5" l="1"/>
  <c r="P270" i="5" s="1"/>
  <c r="N270" i="5"/>
  <c r="H271" i="5"/>
  <c r="I271" i="5" s="1"/>
  <c r="L356" i="5"/>
  <c r="R358" i="5"/>
  <c r="K357" i="5"/>
  <c r="M357" i="5" s="1"/>
  <c r="S357" i="5"/>
  <c r="G357" i="5" s="1"/>
  <c r="J357" i="5" s="1"/>
  <c r="T360" i="5"/>
  <c r="C361" i="5"/>
  <c r="F358" i="5"/>
  <c r="Q271" i="5" l="1"/>
  <c r="O271" i="5"/>
  <c r="P271" i="5" s="1"/>
  <c r="H272" i="5"/>
  <c r="I272" i="5" s="1"/>
  <c r="N271" i="5"/>
  <c r="L357" i="5"/>
  <c r="T361" i="5"/>
  <c r="C362" i="5"/>
  <c r="F359" i="5"/>
  <c r="R359" i="5"/>
  <c r="S358" i="5"/>
  <c r="G358" i="5" s="1"/>
  <c r="J358" i="5" s="1"/>
  <c r="K358" i="5"/>
  <c r="M358" i="5" s="1"/>
  <c r="Q272" i="5" l="1"/>
  <c r="O272" i="5"/>
  <c r="P272" i="5" s="1"/>
  <c r="H273" i="5"/>
  <c r="I273" i="5" s="1"/>
  <c r="N272" i="5"/>
  <c r="Q273" i="5"/>
  <c r="L358" i="5"/>
  <c r="C363" i="5"/>
  <c r="T362" i="5"/>
  <c r="F360" i="5"/>
  <c r="R360" i="5"/>
  <c r="S359" i="5"/>
  <c r="G359" i="5" s="1"/>
  <c r="J359" i="5" s="1"/>
  <c r="K359" i="5"/>
  <c r="M359" i="5" s="1"/>
  <c r="N273" i="5" l="1"/>
  <c r="H274" i="5"/>
  <c r="I274" i="5" s="1"/>
  <c r="O273" i="5"/>
  <c r="P273" i="5" s="1"/>
  <c r="R361" i="5"/>
  <c r="K360" i="5"/>
  <c r="M360" i="5" s="1"/>
  <c r="S360" i="5"/>
  <c r="G360" i="5" s="1"/>
  <c r="J360" i="5" s="1"/>
  <c r="F361" i="5"/>
  <c r="L359" i="5"/>
  <c r="T363" i="5"/>
  <c r="C364" i="5"/>
  <c r="Q274" i="5" l="1"/>
  <c r="L360" i="5"/>
  <c r="T364" i="5"/>
  <c r="C365" i="5"/>
  <c r="S361" i="5"/>
  <c r="G361" i="5" s="1"/>
  <c r="J361" i="5" s="1"/>
  <c r="R362" i="5"/>
  <c r="K361" i="5"/>
  <c r="M361" i="5" s="1"/>
  <c r="F362" i="5"/>
  <c r="O274" i="5" l="1"/>
  <c r="P274" i="5" s="1"/>
  <c r="H275" i="5"/>
  <c r="I275" i="5" s="1"/>
  <c r="N274" i="5"/>
  <c r="Q275" i="5"/>
  <c r="F363" i="5"/>
  <c r="S362" i="5"/>
  <c r="G362" i="5" s="1"/>
  <c r="J362" i="5" s="1"/>
  <c r="R363" i="5"/>
  <c r="K362" i="5"/>
  <c r="M362" i="5" s="1"/>
  <c r="T365" i="5"/>
  <c r="C366" i="5"/>
  <c r="L361" i="5"/>
  <c r="O275" i="5" l="1"/>
  <c r="P275" i="5" s="1"/>
  <c r="N275" i="5"/>
  <c r="H276" i="5"/>
  <c r="L362" i="5"/>
  <c r="R364" i="5"/>
  <c r="S363" i="5"/>
  <c r="G363" i="5" s="1"/>
  <c r="J363" i="5" s="1"/>
  <c r="K363" i="5"/>
  <c r="M363" i="5" s="1"/>
  <c r="F364" i="5"/>
  <c r="C367" i="5"/>
  <c r="T366" i="5"/>
  <c r="I276" i="5" l="1"/>
  <c r="Q276" i="5"/>
  <c r="L363" i="5"/>
  <c r="T367" i="5"/>
  <c r="C368" i="5"/>
  <c r="F365" i="5"/>
  <c r="R365" i="5"/>
  <c r="S364" i="5"/>
  <c r="K364" i="5"/>
  <c r="M364" i="5" s="1"/>
  <c r="O276" i="5" l="1"/>
  <c r="P276" i="5" s="1"/>
  <c r="N276" i="5"/>
  <c r="H277" i="5"/>
  <c r="V34" i="5"/>
  <c r="AD45" i="5"/>
  <c r="M25" i="3" s="1"/>
  <c r="G364" i="5"/>
  <c r="F366" i="5"/>
  <c r="L364" i="5"/>
  <c r="R366" i="5"/>
  <c r="S365" i="5"/>
  <c r="G365" i="5" s="1"/>
  <c r="J365" i="5" s="1"/>
  <c r="K365" i="5"/>
  <c r="M365" i="5" s="1"/>
  <c r="T368" i="5"/>
  <c r="C369" i="5"/>
  <c r="Q277" i="5" l="1"/>
  <c r="I277" i="5"/>
  <c r="L365" i="5"/>
  <c r="T369" i="5"/>
  <c r="C370" i="5"/>
  <c r="F367" i="5"/>
  <c r="J364" i="5"/>
  <c r="AF45" i="5" s="1"/>
  <c r="O10" i="3" s="1"/>
  <c r="AE45" i="5"/>
  <c r="M10" i="3" s="1"/>
  <c r="R367" i="5"/>
  <c r="S366" i="5"/>
  <c r="G366" i="5" s="1"/>
  <c r="J366" i="5" s="1"/>
  <c r="K366" i="5"/>
  <c r="M366" i="5" s="1"/>
  <c r="H278" i="5" l="1"/>
  <c r="O277" i="5"/>
  <c r="P277" i="5" s="1"/>
  <c r="N277" i="5"/>
  <c r="L366" i="5"/>
  <c r="F368" i="5"/>
  <c r="C371" i="5"/>
  <c r="T370" i="5"/>
  <c r="R368" i="5"/>
  <c r="S367" i="5"/>
  <c r="G367" i="5" s="1"/>
  <c r="J367" i="5" s="1"/>
  <c r="K367" i="5"/>
  <c r="M367" i="5" s="1"/>
  <c r="Q278" i="5" l="1"/>
  <c r="I278" i="5"/>
  <c r="R369" i="5"/>
  <c r="K368" i="5"/>
  <c r="M368" i="5" s="1"/>
  <c r="S368" i="5"/>
  <c r="G368" i="5" s="1"/>
  <c r="J368" i="5" s="1"/>
  <c r="F369" i="5"/>
  <c r="C372" i="5"/>
  <c r="T371" i="5"/>
  <c r="L367" i="5"/>
  <c r="N278" i="5" l="1"/>
  <c r="O278" i="5"/>
  <c r="P278" i="5" s="1"/>
  <c r="H279" i="5"/>
  <c r="I279" i="5" s="1"/>
  <c r="L368" i="5"/>
  <c r="F370" i="5"/>
  <c r="K369" i="5"/>
  <c r="M369" i="5" s="1"/>
  <c r="R370" i="5"/>
  <c r="S369" i="5"/>
  <c r="G369" i="5" s="1"/>
  <c r="J369" i="5" s="1"/>
  <c r="T372" i="5"/>
  <c r="C373" i="5"/>
  <c r="Q279" i="5" l="1"/>
  <c r="L369" i="5"/>
  <c r="F371" i="5"/>
  <c r="S370" i="5"/>
  <c r="G370" i="5" s="1"/>
  <c r="J370" i="5" s="1"/>
  <c r="R371" i="5"/>
  <c r="K370" i="5"/>
  <c r="M370" i="5" s="1"/>
  <c r="T373" i="5"/>
  <c r="C374" i="5"/>
  <c r="H280" i="5" l="1"/>
  <c r="I280" i="5" s="1"/>
  <c r="N279" i="5"/>
  <c r="O279" i="5"/>
  <c r="P279" i="5" s="1"/>
  <c r="T374" i="5"/>
  <c r="C375" i="5"/>
  <c r="R372" i="5"/>
  <c r="S371" i="5"/>
  <c r="G371" i="5" s="1"/>
  <c r="J371" i="5" s="1"/>
  <c r="K371" i="5"/>
  <c r="M371" i="5" s="1"/>
  <c r="F372" i="5"/>
  <c r="L370" i="5"/>
  <c r="Q280" i="5" l="1"/>
  <c r="F373" i="5"/>
  <c r="L371" i="5"/>
  <c r="R373" i="5"/>
  <c r="S372" i="5"/>
  <c r="G372" i="5" s="1"/>
  <c r="J372" i="5" s="1"/>
  <c r="K372" i="5"/>
  <c r="M372" i="5" s="1"/>
  <c r="T375" i="5"/>
  <c r="C376" i="5"/>
  <c r="H281" i="5" l="1"/>
  <c r="I281" i="5" s="1"/>
  <c r="O280" i="5"/>
  <c r="P280" i="5" s="1"/>
  <c r="N280" i="5"/>
  <c r="T376" i="5"/>
  <c r="C377" i="5"/>
  <c r="L372" i="5"/>
  <c r="R374" i="5"/>
  <c r="S373" i="5"/>
  <c r="G373" i="5" s="1"/>
  <c r="J373" i="5" s="1"/>
  <c r="K373" i="5"/>
  <c r="M373" i="5" s="1"/>
  <c r="F374" i="5"/>
  <c r="Q281" i="5" l="1"/>
  <c r="T377" i="5"/>
  <c r="C378" i="5"/>
  <c r="L373" i="5"/>
  <c r="F375" i="5"/>
  <c r="R375" i="5"/>
  <c r="S374" i="5"/>
  <c r="G374" i="5" s="1"/>
  <c r="J374" i="5" s="1"/>
  <c r="K374" i="5"/>
  <c r="M374" i="5" s="1"/>
  <c r="H282" i="5" l="1"/>
  <c r="I282" i="5" s="1"/>
  <c r="N281" i="5"/>
  <c r="O281" i="5"/>
  <c r="P281" i="5" s="1"/>
  <c r="L374" i="5"/>
  <c r="F376" i="5"/>
  <c r="R376" i="5"/>
  <c r="S375" i="5"/>
  <c r="G375" i="5" s="1"/>
  <c r="J375" i="5" s="1"/>
  <c r="K375" i="5"/>
  <c r="M375" i="5" s="1"/>
  <c r="C379" i="5"/>
  <c r="T378" i="5"/>
  <c r="Q282" i="5" l="1"/>
  <c r="L375" i="5"/>
  <c r="R377" i="5"/>
  <c r="K376" i="5"/>
  <c r="M376" i="5" s="1"/>
  <c r="S376" i="5"/>
  <c r="V35" i="5" s="1"/>
  <c r="F377" i="5"/>
  <c r="C380" i="5"/>
  <c r="T379" i="5"/>
  <c r="O282" i="5" l="1"/>
  <c r="P282" i="5" s="1"/>
  <c r="N282" i="5"/>
  <c r="H283" i="5"/>
  <c r="I283" i="5" s="1"/>
  <c r="L376" i="5"/>
  <c r="F378" i="5"/>
  <c r="T380" i="5"/>
  <c r="C381" i="5"/>
  <c r="S377" i="5"/>
  <c r="G377" i="5" s="1"/>
  <c r="J377" i="5" s="1"/>
  <c r="K377" i="5"/>
  <c r="M377" i="5" s="1"/>
  <c r="R378" i="5"/>
  <c r="G376" i="5"/>
  <c r="J376" i="5" s="1"/>
  <c r="Q283" i="5" l="1"/>
  <c r="H284" i="5"/>
  <c r="I284" i="5" s="1"/>
  <c r="O283" i="5"/>
  <c r="P283" i="5" s="1"/>
  <c r="N283" i="5"/>
  <c r="L377" i="5"/>
  <c r="S378" i="5"/>
  <c r="G378" i="5" s="1"/>
  <c r="J378" i="5" s="1"/>
  <c r="R379" i="5"/>
  <c r="K378" i="5"/>
  <c r="M378" i="5" s="1"/>
  <c r="F379" i="5"/>
  <c r="T381" i="5"/>
  <c r="C382" i="5"/>
  <c r="Q284" i="5" l="1"/>
  <c r="L378" i="5"/>
  <c r="R380" i="5"/>
  <c r="S379" i="5"/>
  <c r="G379" i="5" s="1"/>
  <c r="J379" i="5" s="1"/>
  <c r="K379" i="5"/>
  <c r="M379" i="5" s="1"/>
  <c r="T382" i="5"/>
  <c r="C383" i="5"/>
  <c r="F380" i="5"/>
  <c r="H285" i="5" l="1"/>
  <c r="I285" i="5" s="1"/>
  <c r="N284" i="5"/>
  <c r="O284" i="5"/>
  <c r="P284" i="5" s="1"/>
  <c r="F381" i="5"/>
  <c r="L379" i="5"/>
  <c r="R381" i="5"/>
  <c r="K380" i="5"/>
  <c r="M380" i="5" s="1"/>
  <c r="S380" i="5"/>
  <c r="G380" i="5" s="1"/>
  <c r="J380" i="5" s="1"/>
  <c r="C384" i="5"/>
  <c r="T383" i="5"/>
  <c r="Q285" i="5" l="1"/>
  <c r="L380" i="5"/>
  <c r="F382" i="5"/>
  <c r="C385" i="5"/>
  <c r="T384" i="5"/>
  <c r="R382" i="5"/>
  <c r="K381" i="5"/>
  <c r="M381" i="5" s="1"/>
  <c r="S381" i="5"/>
  <c r="G381" i="5" s="1"/>
  <c r="J381" i="5" s="1"/>
  <c r="N285" i="5" l="1"/>
  <c r="H286" i="5"/>
  <c r="I286" i="5" s="1"/>
  <c r="O285" i="5"/>
  <c r="P285" i="5" s="1"/>
  <c r="R383" i="5"/>
  <c r="S382" i="5"/>
  <c r="G382" i="5" s="1"/>
  <c r="J382" i="5" s="1"/>
  <c r="K382" i="5"/>
  <c r="M382" i="5" s="1"/>
  <c r="F383" i="5"/>
  <c r="C386" i="5"/>
  <c r="T385" i="5"/>
  <c r="L381" i="5"/>
  <c r="Q286" i="5" l="1"/>
  <c r="O286" i="5"/>
  <c r="P286" i="5" s="1"/>
  <c r="N286" i="5"/>
  <c r="H287" i="5"/>
  <c r="Q287" i="5" s="1"/>
  <c r="L382" i="5"/>
  <c r="F384" i="5"/>
  <c r="R384" i="5"/>
  <c r="S383" i="5"/>
  <c r="G383" i="5" s="1"/>
  <c r="J383" i="5" s="1"/>
  <c r="K383" i="5"/>
  <c r="M383" i="5" s="1"/>
  <c r="T386" i="5"/>
  <c r="C387" i="5"/>
  <c r="O287" i="5" l="1"/>
  <c r="P287" i="5" s="1"/>
  <c r="N287" i="5"/>
  <c r="H288" i="5"/>
  <c r="Q288" i="5" s="1"/>
  <c r="I287" i="5"/>
  <c r="T387" i="5"/>
  <c r="C388" i="5"/>
  <c r="L383" i="5"/>
  <c r="R385" i="5"/>
  <c r="S384" i="5"/>
  <c r="G384" i="5" s="1"/>
  <c r="J384" i="5" s="1"/>
  <c r="K384" i="5"/>
  <c r="M384" i="5" s="1"/>
  <c r="F385" i="5"/>
  <c r="I288" i="5" l="1"/>
  <c r="H289" i="5"/>
  <c r="Q289" i="5" s="1"/>
  <c r="O288" i="5"/>
  <c r="P288" i="5" s="1"/>
  <c r="N288" i="5"/>
  <c r="L384" i="5"/>
  <c r="T388" i="5"/>
  <c r="C389" i="5"/>
  <c r="R386" i="5"/>
  <c r="S385" i="5"/>
  <c r="G385" i="5" s="1"/>
  <c r="J385" i="5" s="1"/>
  <c r="K385" i="5"/>
  <c r="M385" i="5" s="1"/>
  <c r="F386" i="5"/>
  <c r="I289" i="5" l="1"/>
  <c r="N289" i="5"/>
  <c r="O289" i="5"/>
  <c r="P289" i="5" s="1"/>
  <c r="H290" i="5"/>
  <c r="F387" i="5"/>
  <c r="L385" i="5"/>
  <c r="S386" i="5"/>
  <c r="G386" i="5" s="1"/>
  <c r="J386" i="5" s="1"/>
  <c r="R387" i="5"/>
  <c r="K386" i="5"/>
  <c r="M386" i="5" s="1"/>
  <c r="T389" i="5"/>
  <c r="C390" i="5"/>
  <c r="I290" i="5" l="1"/>
  <c r="Q290" i="5"/>
  <c r="N290" i="5"/>
  <c r="O290" i="5"/>
  <c r="P290" i="5" s="1"/>
  <c r="H291" i="5"/>
  <c r="Q291" i="5" s="1"/>
  <c r="L386" i="5"/>
  <c r="T390" i="5"/>
  <c r="C391" i="5"/>
  <c r="F388" i="5"/>
  <c r="R388" i="5"/>
  <c r="S387" i="5"/>
  <c r="G387" i="5" s="1"/>
  <c r="J387" i="5" s="1"/>
  <c r="K387" i="5"/>
  <c r="M387" i="5" s="1"/>
  <c r="N291" i="5" l="1"/>
  <c r="O291" i="5"/>
  <c r="P291" i="5" s="1"/>
  <c r="H292" i="5"/>
  <c r="Q292" i="5" s="1"/>
  <c r="I291" i="5"/>
  <c r="L387" i="5"/>
  <c r="F389" i="5"/>
  <c r="T391" i="5"/>
  <c r="C392" i="5"/>
  <c r="R389" i="5"/>
  <c r="K388" i="5"/>
  <c r="M388" i="5" s="1"/>
  <c r="S388" i="5"/>
  <c r="V36" i="5" s="1"/>
  <c r="I292" i="5" l="1"/>
  <c r="N292" i="5"/>
  <c r="H293" i="5"/>
  <c r="Q293" i="5" s="1"/>
  <c r="O292" i="5"/>
  <c r="P292" i="5" s="1"/>
  <c r="G388" i="5"/>
  <c r="J388" i="5" s="1"/>
  <c r="C393" i="5"/>
  <c r="T392" i="5"/>
  <c r="L388" i="5"/>
  <c r="F390" i="5"/>
  <c r="R390" i="5"/>
  <c r="K389" i="5"/>
  <c r="M389" i="5" s="1"/>
  <c r="S389" i="5"/>
  <c r="G389" i="5" s="1"/>
  <c r="J389" i="5" s="1"/>
  <c r="I293" i="5" l="1"/>
  <c r="O293" i="5"/>
  <c r="P293" i="5" s="1"/>
  <c r="N293" i="5"/>
  <c r="H294" i="5"/>
  <c r="L389" i="5"/>
  <c r="C394" i="5"/>
  <c r="T393" i="5"/>
  <c r="R391" i="5"/>
  <c r="S390" i="5"/>
  <c r="G390" i="5" s="1"/>
  <c r="J390" i="5" s="1"/>
  <c r="K390" i="5"/>
  <c r="M390" i="5" s="1"/>
  <c r="F391" i="5"/>
  <c r="I294" i="5" l="1"/>
  <c r="Q294" i="5"/>
  <c r="L390" i="5"/>
  <c r="F392" i="5"/>
  <c r="T394" i="5"/>
  <c r="C395" i="5"/>
  <c r="R392" i="5"/>
  <c r="S391" i="5"/>
  <c r="G391" i="5" s="1"/>
  <c r="J391" i="5" s="1"/>
  <c r="K391" i="5"/>
  <c r="M391" i="5" s="1"/>
  <c r="N294" i="5" l="1"/>
  <c r="O294" i="5"/>
  <c r="P294" i="5" s="1"/>
  <c r="H295" i="5"/>
  <c r="I295" i="5" s="1"/>
  <c r="T395" i="5"/>
  <c r="C396" i="5"/>
  <c r="F393" i="5"/>
  <c r="R393" i="5"/>
  <c r="K392" i="5"/>
  <c r="M392" i="5" s="1"/>
  <c r="S392" i="5"/>
  <c r="G392" i="5" s="1"/>
  <c r="J392" i="5" s="1"/>
  <c r="L391" i="5"/>
  <c r="Q295" i="5" l="1"/>
  <c r="L392" i="5"/>
  <c r="S393" i="5"/>
  <c r="G393" i="5" s="1"/>
  <c r="J393" i="5" s="1"/>
  <c r="R394" i="5"/>
  <c r="K393" i="5"/>
  <c r="M393" i="5" s="1"/>
  <c r="F394" i="5"/>
  <c r="T396" i="5"/>
  <c r="C397" i="5"/>
  <c r="O295" i="5" l="1"/>
  <c r="P295" i="5" s="1"/>
  <c r="H296" i="5"/>
  <c r="I296" i="5" s="1"/>
  <c r="N295" i="5"/>
  <c r="Q296" i="5"/>
  <c r="S394" i="5"/>
  <c r="G394" i="5" s="1"/>
  <c r="J394" i="5" s="1"/>
  <c r="R395" i="5"/>
  <c r="K394" i="5"/>
  <c r="M394" i="5" s="1"/>
  <c r="T397" i="5"/>
  <c r="C398" i="5"/>
  <c r="F395" i="5"/>
  <c r="L393" i="5"/>
  <c r="O296" i="5" l="1"/>
  <c r="P296" i="5" s="1"/>
  <c r="N296" i="5"/>
  <c r="H297" i="5"/>
  <c r="Q297" i="5" s="1"/>
  <c r="L394" i="5"/>
  <c r="R396" i="5"/>
  <c r="S395" i="5"/>
  <c r="G395" i="5" s="1"/>
  <c r="J395" i="5" s="1"/>
  <c r="K395" i="5"/>
  <c r="M395" i="5" s="1"/>
  <c r="T398" i="5"/>
  <c r="C399" i="5"/>
  <c r="F396" i="5"/>
  <c r="N297" i="5" l="1"/>
  <c r="H298" i="5"/>
  <c r="Q298" i="5" s="1"/>
  <c r="O297" i="5"/>
  <c r="P297" i="5" s="1"/>
  <c r="I297" i="5"/>
  <c r="I298" i="5" s="1"/>
  <c r="L395" i="5"/>
  <c r="F397" i="5"/>
  <c r="R397" i="5"/>
  <c r="S396" i="5"/>
  <c r="G396" i="5" s="1"/>
  <c r="J396" i="5" s="1"/>
  <c r="K396" i="5"/>
  <c r="M396" i="5" s="1"/>
  <c r="T399" i="5"/>
  <c r="C400" i="5"/>
  <c r="N298" i="5" l="1"/>
  <c r="O298" i="5"/>
  <c r="P298" i="5" s="1"/>
  <c r="H299" i="5"/>
  <c r="Q299" i="5" s="1"/>
  <c r="L396" i="5"/>
  <c r="F398" i="5"/>
  <c r="C401" i="5"/>
  <c r="T400" i="5"/>
  <c r="R398" i="5"/>
  <c r="S397" i="5"/>
  <c r="G397" i="5" s="1"/>
  <c r="J397" i="5" s="1"/>
  <c r="K397" i="5"/>
  <c r="M397" i="5" s="1"/>
  <c r="I299" i="5" l="1"/>
  <c r="H300" i="5"/>
  <c r="Q300" i="5" s="1"/>
  <c r="O299" i="5"/>
  <c r="P299" i="5" s="1"/>
  <c r="N299" i="5"/>
  <c r="C402" i="5"/>
  <c r="T401" i="5"/>
  <c r="F399" i="5"/>
  <c r="R399" i="5"/>
  <c r="S398" i="5"/>
  <c r="G398" i="5" s="1"/>
  <c r="J398" i="5" s="1"/>
  <c r="K398" i="5"/>
  <c r="M398" i="5" s="1"/>
  <c r="L397" i="5"/>
  <c r="O300" i="5" l="1"/>
  <c r="P300" i="5" s="1"/>
  <c r="H301" i="5"/>
  <c r="N300" i="5"/>
  <c r="Q301" i="5"/>
  <c r="I300" i="5"/>
  <c r="R400" i="5"/>
  <c r="S399" i="5"/>
  <c r="G399" i="5" s="1"/>
  <c r="J399" i="5" s="1"/>
  <c r="K399" i="5"/>
  <c r="M399" i="5" s="1"/>
  <c r="F400" i="5"/>
  <c r="L398" i="5"/>
  <c r="T402" i="5"/>
  <c r="C403" i="5"/>
  <c r="H302" i="5" l="1"/>
  <c r="O301" i="5"/>
  <c r="P301" i="5" s="1"/>
  <c r="N301" i="5"/>
  <c r="I301" i="5"/>
  <c r="L399" i="5"/>
  <c r="R401" i="5"/>
  <c r="K400" i="5"/>
  <c r="M400" i="5" s="1"/>
  <c r="S400" i="5"/>
  <c r="V37" i="5" s="1"/>
  <c r="F401" i="5"/>
  <c r="T403" i="5"/>
  <c r="C404" i="5"/>
  <c r="I302" i="5" l="1"/>
  <c r="Q302" i="5"/>
  <c r="L400" i="5"/>
  <c r="G400" i="5"/>
  <c r="J400" i="5" s="1"/>
  <c r="K401" i="5"/>
  <c r="M401" i="5" s="1"/>
  <c r="R402" i="5"/>
  <c r="S401" i="5"/>
  <c r="G401" i="5" s="1"/>
  <c r="J401" i="5" s="1"/>
  <c r="T404" i="5"/>
  <c r="C405" i="5"/>
  <c r="F402" i="5"/>
  <c r="N302" i="5" l="1"/>
  <c r="O302" i="5"/>
  <c r="P302" i="5" s="1"/>
  <c r="H303" i="5"/>
  <c r="I303" i="5" s="1"/>
  <c r="L401" i="5"/>
  <c r="S402" i="5"/>
  <c r="G402" i="5" s="1"/>
  <c r="J402" i="5" s="1"/>
  <c r="R403" i="5"/>
  <c r="K402" i="5"/>
  <c r="M402" i="5" s="1"/>
  <c r="F403" i="5"/>
  <c r="T405" i="5"/>
  <c r="C406" i="5"/>
  <c r="Q303" i="5" l="1"/>
  <c r="L402" i="5"/>
  <c r="F404" i="5"/>
  <c r="T406" i="5"/>
  <c r="C407" i="5"/>
  <c r="R404" i="5"/>
  <c r="S403" i="5"/>
  <c r="G403" i="5" s="1"/>
  <c r="J403" i="5" s="1"/>
  <c r="K403" i="5"/>
  <c r="M403" i="5" s="1"/>
  <c r="O303" i="5" l="1"/>
  <c r="P303" i="5" s="1"/>
  <c r="H304" i="5"/>
  <c r="I304" i="5" s="1"/>
  <c r="N303" i="5"/>
  <c r="T407" i="5"/>
  <c r="C408" i="5"/>
  <c r="F405" i="5"/>
  <c r="L403" i="5"/>
  <c r="R405" i="5"/>
  <c r="S404" i="5"/>
  <c r="G404" i="5" s="1"/>
  <c r="J404" i="5" s="1"/>
  <c r="K404" i="5"/>
  <c r="M404" i="5" s="1"/>
  <c r="Q304" i="5" l="1"/>
  <c r="H305" i="5"/>
  <c r="I305" i="5" s="1"/>
  <c r="N304" i="5"/>
  <c r="O304" i="5"/>
  <c r="P304" i="5" s="1"/>
  <c r="L404" i="5"/>
  <c r="R406" i="5"/>
  <c r="S405" i="5"/>
  <c r="G405" i="5" s="1"/>
  <c r="J405" i="5" s="1"/>
  <c r="K405" i="5"/>
  <c r="M405" i="5" s="1"/>
  <c r="T408" i="5"/>
  <c r="C409" i="5"/>
  <c r="F406" i="5"/>
  <c r="Q305" i="5" l="1"/>
  <c r="L405" i="5"/>
  <c r="T409" i="5"/>
  <c r="C410" i="5"/>
  <c r="F407" i="5"/>
  <c r="R407" i="5"/>
  <c r="S406" i="5"/>
  <c r="G406" i="5" s="1"/>
  <c r="J406" i="5" s="1"/>
  <c r="K406" i="5"/>
  <c r="M406" i="5" s="1"/>
  <c r="O305" i="5" l="1"/>
  <c r="P305" i="5" s="1"/>
  <c r="H306" i="5"/>
  <c r="I306" i="5" s="1"/>
  <c r="N305" i="5"/>
  <c r="Q306" i="5"/>
  <c r="R408" i="5"/>
  <c r="S407" i="5"/>
  <c r="G407" i="5" s="1"/>
  <c r="J407" i="5" s="1"/>
  <c r="K407" i="5"/>
  <c r="M407" i="5" s="1"/>
  <c r="T410" i="5"/>
  <c r="C411" i="5"/>
  <c r="L406" i="5"/>
  <c r="F408" i="5"/>
  <c r="N306" i="5" l="1"/>
  <c r="H307" i="5"/>
  <c r="I307" i="5" s="1"/>
  <c r="O306" i="5"/>
  <c r="P306" i="5" s="1"/>
  <c r="Q307" i="5"/>
  <c r="F409" i="5"/>
  <c r="L407" i="5"/>
  <c r="R409" i="5"/>
  <c r="K408" i="5"/>
  <c r="M408" i="5" s="1"/>
  <c r="S408" i="5"/>
  <c r="G408" i="5" s="1"/>
  <c r="J408" i="5" s="1"/>
  <c r="T411" i="5"/>
  <c r="C412" i="5"/>
  <c r="N307" i="5" l="1"/>
  <c r="H308" i="5"/>
  <c r="I308" i="5" s="1"/>
  <c r="O307" i="5"/>
  <c r="P307" i="5" s="1"/>
  <c r="Q308" i="5"/>
  <c r="S409" i="5"/>
  <c r="G409" i="5" s="1"/>
  <c r="J409" i="5" s="1"/>
  <c r="K409" i="5"/>
  <c r="M409" i="5" s="1"/>
  <c r="R410" i="5"/>
  <c r="T412" i="5"/>
  <c r="C413" i="5"/>
  <c r="L408" i="5"/>
  <c r="F410" i="5"/>
  <c r="H309" i="5" l="1"/>
  <c r="I309" i="5" s="1"/>
  <c r="O308" i="5"/>
  <c r="P308" i="5" s="1"/>
  <c r="N308" i="5"/>
  <c r="L409" i="5"/>
  <c r="F411" i="5"/>
  <c r="S410" i="5"/>
  <c r="G410" i="5" s="1"/>
  <c r="J410" i="5" s="1"/>
  <c r="R411" i="5"/>
  <c r="K410" i="5"/>
  <c r="M410" i="5" s="1"/>
  <c r="T413" i="5"/>
  <c r="C414" i="5"/>
  <c r="Q309" i="5" l="1"/>
  <c r="R412" i="5"/>
  <c r="S411" i="5"/>
  <c r="G411" i="5" s="1"/>
  <c r="J411" i="5" s="1"/>
  <c r="K411" i="5"/>
  <c r="M411" i="5" s="1"/>
  <c r="L410" i="5"/>
  <c r="F412" i="5"/>
  <c r="C415" i="5"/>
  <c r="T414" i="5"/>
  <c r="O309" i="5" l="1"/>
  <c r="P309" i="5" s="1"/>
  <c r="N309" i="5"/>
  <c r="H310" i="5"/>
  <c r="L411" i="5"/>
  <c r="C416" i="5"/>
  <c r="T415" i="5"/>
  <c r="F413" i="5"/>
  <c r="R413" i="5"/>
  <c r="K412" i="5"/>
  <c r="M412" i="5" s="1"/>
  <c r="S412" i="5"/>
  <c r="V38" i="5" s="1"/>
  <c r="Q310" i="5" l="1"/>
  <c r="I310" i="5"/>
  <c r="T416" i="5"/>
  <c r="C417" i="5"/>
  <c r="R414" i="5"/>
  <c r="K413" i="5"/>
  <c r="M413" i="5" s="1"/>
  <c r="S413" i="5"/>
  <c r="G413" i="5" s="1"/>
  <c r="J413" i="5" s="1"/>
  <c r="F414" i="5"/>
  <c r="L412" i="5"/>
  <c r="G412" i="5"/>
  <c r="J412" i="5" s="1"/>
  <c r="N310" i="5" l="1"/>
  <c r="O310" i="5"/>
  <c r="P310" i="5" s="1"/>
  <c r="H311" i="5"/>
  <c r="Q311" i="5" s="1"/>
  <c r="R415" i="5"/>
  <c r="S414" i="5"/>
  <c r="G414" i="5" s="1"/>
  <c r="J414" i="5" s="1"/>
  <c r="K414" i="5"/>
  <c r="M414" i="5" s="1"/>
  <c r="F415" i="5"/>
  <c r="L413" i="5"/>
  <c r="T417" i="5"/>
  <c r="C418" i="5"/>
  <c r="I311" i="5" l="1"/>
  <c r="H312" i="5"/>
  <c r="Q312" i="5" s="1"/>
  <c r="O311" i="5"/>
  <c r="P311" i="5" s="1"/>
  <c r="N311" i="5"/>
  <c r="L414" i="5"/>
  <c r="R416" i="5"/>
  <c r="S415" i="5"/>
  <c r="G415" i="5" s="1"/>
  <c r="J415" i="5" s="1"/>
  <c r="K415" i="5"/>
  <c r="M415" i="5" s="1"/>
  <c r="F416" i="5"/>
  <c r="T418" i="5"/>
  <c r="C419" i="5"/>
  <c r="I312" i="5" l="1"/>
  <c r="H313" i="5"/>
  <c r="Q313" i="5" s="1"/>
  <c r="O312" i="5"/>
  <c r="P312" i="5" s="1"/>
  <c r="N312" i="5"/>
  <c r="L415" i="5"/>
  <c r="R417" i="5"/>
  <c r="S416" i="5"/>
  <c r="G416" i="5" s="1"/>
  <c r="J416" i="5" s="1"/>
  <c r="K416" i="5"/>
  <c r="M416" i="5" s="1"/>
  <c r="F417" i="5"/>
  <c r="T419" i="5"/>
  <c r="C420" i="5"/>
  <c r="O313" i="5" l="1"/>
  <c r="P313" i="5" s="1"/>
  <c r="N313" i="5"/>
  <c r="H314" i="5"/>
  <c r="Q314" i="5" s="1"/>
  <c r="I313" i="5"/>
  <c r="L416" i="5"/>
  <c r="F418" i="5"/>
  <c r="R418" i="5"/>
  <c r="S417" i="5"/>
  <c r="G417" i="5" s="1"/>
  <c r="J417" i="5" s="1"/>
  <c r="K417" i="5"/>
  <c r="M417" i="5" s="1"/>
  <c r="T420" i="5"/>
  <c r="C421" i="5"/>
  <c r="I314" i="5" l="1"/>
  <c r="O314" i="5"/>
  <c r="P314" i="5" s="1"/>
  <c r="H315" i="5"/>
  <c r="Q315" i="5" s="1"/>
  <c r="N314" i="5"/>
  <c r="S418" i="5"/>
  <c r="G418" i="5" s="1"/>
  <c r="J418" i="5" s="1"/>
  <c r="R419" i="5"/>
  <c r="K418" i="5"/>
  <c r="M418" i="5" s="1"/>
  <c r="L417" i="5"/>
  <c r="F419" i="5"/>
  <c r="T421" i="5"/>
  <c r="C422" i="5"/>
  <c r="O315" i="5" l="1"/>
  <c r="P315" i="5" s="1"/>
  <c r="H316" i="5"/>
  <c r="Q316" i="5" s="1"/>
  <c r="N315" i="5"/>
  <c r="I315" i="5"/>
  <c r="I316" i="5" s="1"/>
  <c r="R420" i="5"/>
  <c r="S419" i="5"/>
  <c r="G419" i="5" s="1"/>
  <c r="J419" i="5" s="1"/>
  <c r="K419" i="5"/>
  <c r="M419" i="5" s="1"/>
  <c r="F420" i="5"/>
  <c r="C423" i="5"/>
  <c r="T422" i="5"/>
  <c r="L418" i="5"/>
  <c r="H317" i="5" l="1"/>
  <c r="Q317" i="5" s="1"/>
  <c r="N316" i="5"/>
  <c r="O316" i="5"/>
  <c r="P316" i="5" s="1"/>
  <c r="L419" i="5"/>
  <c r="R421" i="5"/>
  <c r="K420" i="5"/>
  <c r="M420" i="5" s="1"/>
  <c r="S420" i="5"/>
  <c r="G420" i="5" s="1"/>
  <c r="J420" i="5" s="1"/>
  <c r="F421" i="5"/>
  <c r="T423" i="5"/>
  <c r="C424" i="5"/>
  <c r="I317" i="5" l="1"/>
  <c r="N317" i="5"/>
  <c r="H318" i="5"/>
  <c r="Q318" i="5" s="1"/>
  <c r="O317" i="5"/>
  <c r="P317" i="5" s="1"/>
  <c r="L420" i="5"/>
  <c r="F422" i="5"/>
  <c r="R422" i="5"/>
  <c r="K421" i="5"/>
  <c r="M421" i="5" s="1"/>
  <c r="S421" i="5"/>
  <c r="G421" i="5" s="1"/>
  <c r="J421" i="5" s="1"/>
  <c r="T424" i="5"/>
  <c r="C425" i="5"/>
  <c r="I318" i="5" l="1"/>
  <c r="N318" i="5"/>
  <c r="O318" i="5"/>
  <c r="P318" i="5" s="1"/>
  <c r="H319" i="5"/>
  <c r="Q319" i="5" s="1"/>
  <c r="L421" i="5"/>
  <c r="T425" i="5"/>
  <c r="C426" i="5"/>
  <c r="F423" i="5"/>
  <c r="R423" i="5"/>
  <c r="S422" i="5"/>
  <c r="G422" i="5" s="1"/>
  <c r="J422" i="5" s="1"/>
  <c r="K422" i="5"/>
  <c r="M422" i="5" s="1"/>
  <c r="I319" i="5" l="1"/>
  <c r="O319" i="5"/>
  <c r="P319" i="5" s="1"/>
  <c r="H320" i="5"/>
  <c r="Q320" i="5" s="1"/>
  <c r="N319" i="5"/>
  <c r="L422" i="5"/>
  <c r="C427" i="5"/>
  <c r="T426" i="5"/>
  <c r="R424" i="5"/>
  <c r="S423" i="5"/>
  <c r="G423" i="5" s="1"/>
  <c r="J423" i="5" s="1"/>
  <c r="K423" i="5"/>
  <c r="M423" i="5" s="1"/>
  <c r="F424" i="5"/>
  <c r="I320" i="5" l="1"/>
  <c r="H321" i="5"/>
  <c r="Q321" i="5" s="1"/>
  <c r="O320" i="5"/>
  <c r="P320" i="5" s="1"/>
  <c r="N320" i="5"/>
  <c r="R425" i="5"/>
  <c r="K424" i="5"/>
  <c r="M424" i="5" s="1"/>
  <c r="S424" i="5"/>
  <c r="L423" i="5"/>
  <c r="F425" i="5"/>
  <c r="C428" i="5"/>
  <c r="T427" i="5"/>
  <c r="I321" i="5" l="1"/>
  <c r="O321" i="5"/>
  <c r="P321" i="5" s="1"/>
  <c r="H322" i="5"/>
  <c r="Q322" i="5" s="1"/>
  <c r="N321" i="5"/>
  <c r="I322" i="5"/>
  <c r="L424" i="5"/>
  <c r="G424" i="5"/>
  <c r="S425" i="5"/>
  <c r="G425" i="5" s="1"/>
  <c r="J425" i="5" s="1"/>
  <c r="R426" i="5"/>
  <c r="K425" i="5"/>
  <c r="M425" i="5" s="1"/>
  <c r="T428" i="5"/>
  <c r="C429" i="5"/>
  <c r="F426" i="5"/>
  <c r="V39" i="5"/>
  <c r="AD46" i="5"/>
  <c r="M26" i="3" s="1"/>
  <c r="H323" i="5" l="1"/>
  <c r="Q323" i="5" s="1"/>
  <c r="O322" i="5"/>
  <c r="P322" i="5" s="1"/>
  <c r="N322" i="5"/>
  <c r="AE46" i="5"/>
  <c r="M11" i="3" s="1"/>
  <c r="J424" i="5"/>
  <c r="L425" i="5"/>
  <c r="S426" i="5"/>
  <c r="G426" i="5" s="1"/>
  <c r="J426" i="5" s="1"/>
  <c r="R427" i="5"/>
  <c r="K426" i="5"/>
  <c r="M426" i="5" s="1"/>
  <c r="T429" i="5"/>
  <c r="C430" i="5"/>
  <c r="F427" i="5"/>
  <c r="I323" i="5" l="1"/>
  <c r="O323" i="5"/>
  <c r="P323" i="5" s="1"/>
  <c r="H324" i="5"/>
  <c r="Q324" i="5" s="1"/>
  <c r="N323" i="5"/>
  <c r="AF46" i="5"/>
  <c r="O11" i="3" s="1"/>
  <c r="L426" i="5"/>
  <c r="R428" i="5"/>
  <c r="S427" i="5"/>
  <c r="G427" i="5" s="1"/>
  <c r="J427" i="5" s="1"/>
  <c r="K427" i="5"/>
  <c r="M427" i="5" s="1"/>
  <c r="C431" i="5"/>
  <c r="T430" i="5"/>
  <c r="F428" i="5"/>
  <c r="I324" i="5" l="1"/>
  <c r="O324" i="5"/>
  <c r="P324" i="5" s="1"/>
  <c r="H325" i="5"/>
  <c r="Q325" i="5" s="1"/>
  <c r="N324" i="5"/>
  <c r="R429" i="5"/>
  <c r="S428" i="5"/>
  <c r="G428" i="5" s="1"/>
  <c r="J428" i="5" s="1"/>
  <c r="K428" i="5"/>
  <c r="M428" i="5" s="1"/>
  <c r="L427" i="5"/>
  <c r="C432" i="5"/>
  <c r="T431" i="5"/>
  <c r="F429" i="5"/>
  <c r="I325" i="5" l="1"/>
  <c r="H326" i="5"/>
  <c r="Q326" i="5" s="1"/>
  <c r="O325" i="5"/>
  <c r="P325" i="5" s="1"/>
  <c r="N325" i="5"/>
  <c r="L428" i="5"/>
  <c r="R430" i="5"/>
  <c r="S429" i="5"/>
  <c r="G429" i="5" s="1"/>
  <c r="J429" i="5" s="1"/>
  <c r="K429" i="5"/>
  <c r="M429" i="5" s="1"/>
  <c r="F430" i="5"/>
  <c r="C433" i="5"/>
  <c r="T432" i="5"/>
  <c r="O326" i="5" l="1"/>
  <c r="P326" i="5" s="1"/>
  <c r="H327" i="5"/>
  <c r="Q327" i="5" s="1"/>
  <c r="N326" i="5"/>
  <c r="I326" i="5"/>
  <c r="I327" i="5" s="1"/>
  <c r="L429" i="5"/>
  <c r="R431" i="5"/>
  <c r="S430" i="5"/>
  <c r="G430" i="5" s="1"/>
  <c r="J430" i="5" s="1"/>
  <c r="K430" i="5"/>
  <c r="M430" i="5" s="1"/>
  <c r="F431" i="5"/>
  <c r="C434" i="5"/>
  <c r="T433" i="5"/>
  <c r="O327" i="5" l="1"/>
  <c r="P327" i="5" s="1"/>
  <c r="H328" i="5"/>
  <c r="Q328" i="5" s="1"/>
  <c r="N327" i="5"/>
  <c r="L430" i="5"/>
  <c r="T434" i="5"/>
  <c r="C435" i="5"/>
  <c r="R432" i="5"/>
  <c r="S431" i="5"/>
  <c r="G431" i="5" s="1"/>
  <c r="J431" i="5" s="1"/>
  <c r="K431" i="5"/>
  <c r="M431" i="5" s="1"/>
  <c r="F432" i="5"/>
  <c r="H329" i="5" l="1"/>
  <c r="N328" i="5"/>
  <c r="O328" i="5"/>
  <c r="P328" i="5" s="1"/>
  <c r="Q329" i="5"/>
  <c r="I328" i="5"/>
  <c r="L431" i="5"/>
  <c r="T435" i="5"/>
  <c r="C436" i="5"/>
  <c r="F433" i="5"/>
  <c r="R433" i="5"/>
  <c r="K432" i="5"/>
  <c r="M432" i="5" s="1"/>
  <c r="S432" i="5"/>
  <c r="G432" i="5" s="1"/>
  <c r="J432" i="5" s="1"/>
  <c r="H330" i="5" l="1"/>
  <c r="O329" i="5"/>
  <c r="P329" i="5" s="1"/>
  <c r="N329" i="5"/>
  <c r="Q330" i="5"/>
  <c r="I329" i="5"/>
  <c r="K433" i="5"/>
  <c r="M433" i="5" s="1"/>
  <c r="R434" i="5"/>
  <c r="S433" i="5"/>
  <c r="G433" i="5" s="1"/>
  <c r="J433" i="5" s="1"/>
  <c r="F434" i="5"/>
  <c r="C437" i="5"/>
  <c r="T436" i="5"/>
  <c r="L432" i="5"/>
  <c r="H331" i="5" l="1"/>
  <c r="O330" i="5"/>
  <c r="P330" i="5" s="1"/>
  <c r="Q331" i="5"/>
  <c r="N330" i="5"/>
  <c r="I330" i="5"/>
  <c r="L433" i="5"/>
  <c r="F435" i="5"/>
  <c r="S434" i="5"/>
  <c r="G434" i="5" s="1"/>
  <c r="J434" i="5" s="1"/>
  <c r="R435" i="5"/>
  <c r="K434" i="5"/>
  <c r="M434" i="5" s="1"/>
  <c r="C438" i="5"/>
  <c r="T437" i="5"/>
  <c r="H332" i="5" l="1"/>
  <c r="Q332" i="5" s="1"/>
  <c r="N331" i="5"/>
  <c r="O331" i="5"/>
  <c r="P331" i="5" s="1"/>
  <c r="I331" i="5"/>
  <c r="F436" i="5"/>
  <c r="R436" i="5"/>
  <c r="S435" i="5"/>
  <c r="G435" i="5" s="1"/>
  <c r="J435" i="5" s="1"/>
  <c r="K435" i="5"/>
  <c r="M435" i="5" s="1"/>
  <c r="L434" i="5"/>
  <c r="C439" i="5"/>
  <c r="T438" i="5"/>
  <c r="N332" i="5" l="1"/>
  <c r="H333" i="5"/>
  <c r="O332" i="5"/>
  <c r="P332" i="5" s="1"/>
  <c r="Q333" i="5"/>
  <c r="I332" i="5"/>
  <c r="F437" i="5"/>
  <c r="L435" i="5"/>
  <c r="R437" i="5"/>
  <c r="S436" i="5"/>
  <c r="V40" i="5" s="1"/>
  <c r="K436" i="5"/>
  <c r="M436" i="5" s="1"/>
  <c r="T439" i="5"/>
  <c r="C440" i="5"/>
  <c r="H334" i="5" l="1"/>
  <c r="O333" i="5"/>
  <c r="P333" i="5" s="1"/>
  <c r="N333" i="5"/>
  <c r="I333" i="5"/>
  <c r="L436" i="5"/>
  <c r="F438" i="5"/>
  <c r="C441" i="5"/>
  <c r="T440" i="5"/>
  <c r="R438" i="5"/>
  <c r="S437" i="5"/>
  <c r="G437" i="5" s="1"/>
  <c r="J437" i="5" s="1"/>
  <c r="K437" i="5"/>
  <c r="M437" i="5" s="1"/>
  <c r="G436" i="5"/>
  <c r="J436" i="5" s="1"/>
  <c r="I334" i="5" l="1"/>
  <c r="Q334" i="5"/>
  <c r="F439" i="5"/>
  <c r="R439" i="5"/>
  <c r="S438" i="5"/>
  <c r="G438" i="5" s="1"/>
  <c r="J438" i="5" s="1"/>
  <c r="K438" i="5"/>
  <c r="M438" i="5" s="1"/>
  <c r="C442" i="5"/>
  <c r="T441" i="5"/>
  <c r="L437" i="5"/>
  <c r="N334" i="5" l="1"/>
  <c r="H335" i="5"/>
  <c r="I335" i="5" s="1"/>
  <c r="O334" i="5"/>
  <c r="P334" i="5" s="1"/>
  <c r="L438" i="5"/>
  <c r="T442" i="5"/>
  <c r="C443" i="5"/>
  <c r="R440" i="5"/>
  <c r="S439" i="5"/>
  <c r="G439" i="5" s="1"/>
  <c r="J439" i="5" s="1"/>
  <c r="K439" i="5"/>
  <c r="M439" i="5" s="1"/>
  <c r="F440" i="5"/>
  <c r="Q335" i="5" l="1"/>
  <c r="R441" i="5"/>
  <c r="K440" i="5"/>
  <c r="M440" i="5" s="1"/>
  <c r="S440" i="5"/>
  <c r="G440" i="5" s="1"/>
  <c r="J440" i="5" s="1"/>
  <c r="F441" i="5"/>
  <c r="T443" i="5"/>
  <c r="C444" i="5"/>
  <c r="L439" i="5"/>
  <c r="H336" i="5" l="1"/>
  <c r="I336" i="5" s="1"/>
  <c r="O335" i="5"/>
  <c r="P335" i="5" s="1"/>
  <c r="N335" i="5"/>
  <c r="L440" i="5"/>
  <c r="S441" i="5"/>
  <c r="G441" i="5" s="1"/>
  <c r="J441" i="5" s="1"/>
  <c r="K441" i="5"/>
  <c r="M441" i="5" s="1"/>
  <c r="R442" i="5"/>
  <c r="C445" i="5"/>
  <c r="T444" i="5"/>
  <c r="F442" i="5"/>
  <c r="Q336" i="5" l="1"/>
  <c r="R443" i="5"/>
  <c r="S442" i="5"/>
  <c r="G442" i="5" s="1"/>
  <c r="J442" i="5" s="1"/>
  <c r="K442" i="5"/>
  <c r="M442" i="5" s="1"/>
  <c r="C446" i="5"/>
  <c r="T445" i="5"/>
  <c r="L441" i="5"/>
  <c r="F443" i="5"/>
  <c r="O336" i="5" l="1"/>
  <c r="P336" i="5" s="1"/>
  <c r="N336" i="5"/>
  <c r="H337" i="5"/>
  <c r="I337" i="5" s="1"/>
  <c r="L442" i="5"/>
  <c r="T446" i="5"/>
  <c r="C447" i="5"/>
  <c r="R444" i="5"/>
  <c r="S443" i="5"/>
  <c r="G443" i="5" s="1"/>
  <c r="J443" i="5" s="1"/>
  <c r="K443" i="5"/>
  <c r="M443" i="5" s="1"/>
  <c r="F444" i="5"/>
  <c r="Q337" i="5" l="1"/>
  <c r="O337" i="5" s="1"/>
  <c r="P337" i="5" s="1"/>
  <c r="N337" i="5"/>
  <c r="H338" i="5"/>
  <c r="I338" i="5" s="1"/>
  <c r="R445" i="5"/>
  <c r="K444" i="5"/>
  <c r="M444" i="5" s="1"/>
  <c r="S444" i="5"/>
  <c r="G444" i="5" s="1"/>
  <c r="J444" i="5" s="1"/>
  <c r="C448" i="5"/>
  <c r="T447" i="5"/>
  <c r="L443" i="5"/>
  <c r="F445" i="5"/>
  <c r="Q338" i="5" l="1"/>
  <c r="L444" i="5"/>
  <c r="C449" i="5"/>
  <c r="T448" i="5"/>
  <c r="R446" i="5"/>
  <c r="S445" i="5"/>
  <c r="G445" i="5" s="1"/>
  <c r="J445" i="5" s="1"/>
  <c r="K445" i="5"/>
  <c r="M445" i="5" s="1"/>
  <c r="F446" i="5"/>
  <c r="N338" i="5" l="1"/>
  <c r="H339" i="5"/>
  <c r="I339" i="5" s="1"/>
  <c r="O338" i="5"/>
  <c r="P338" i="5" s="1"/>
  <c r="Q339" i="5"/>
  <c r="L445" i="5"/>
  <c r="C450" i="5"/>
  <c r="T449" i="5"/>
  <c r="R447" i="5"/>
  <c r="S446" i="5"/>
  <c r="G446" i="5" s="1"/>
  <c r="J446" i="5" s="1"/>
  <c r="K446" i="5"/>
  <c r="M446" i="5" s="1"/>
  <c r="F447" i="5"/>
  <c r="N339" i="5" l="1"/>
  <c r="O339" i="5"/>
  <c r="P339" i="5" s="1"/>
  <c r="H340" i="5"/>
  <c r="I340" i="5" s="1"/>
  <c r="T450" i="5"/>
  <c r="C451" i="5"/>
  <c r="F448" i="5"/>
  <c r="L446" i="5"/>
  <c r="R448" i="5"/>
  <c r="S447" i="5"/>
  <c r="G447" i="5" s="1"/>
  <c r="J447" i="5" s="1"/>
  <c r="K447" i="5"/>
  <c r="M447" i="5" s="1"/>
  <c r="Q340" i="5" l="1"/>
  <c r="L447" i="5"/>
  <c r="T451" i="5"/>
  <c r="C452" i="5"/>
  <c r="R449" i="5"/>
  <c r="K448" i="5"/>
  <c r="M448" i="5" s="1"/>
  <c r="S448" i="5"/>
  <c r="V41" i="5" s="1"/>
  <c r="F449" i="5"/>
  <c r="H341" i="5" l="1"/>
  <c r="N340" i="5"/>
  <c r="O340" i="5"/>
  <c r="P340" i="5" s="1"/>
  <c r="L448" i="5"/>
  <c r="G448" i="5"/>
  <c r="J448" i="5" s="1"/>
  <c r="C453" i="5"/>
  <c r="T452" i="5"/>
  <c r="F450" i="5"/>
  <c r="R450" i="5"/>
  <c r="S449" i="5"/>
  <c r="G449" i="5" s="1"/>
  <c r="J449" i="5" s="1"/>
  <c r="K449" i="5"/>
  <c r="M449" i="5" s="1"/>
  <c r="Q341" i="5" l="1"/>
  <c r="I341" i="5"/>
  <c r="R451" i="5"/>
  <c r="S450" i="5"/>
  <c r="G450" i="5" s="1"/>
  <c r="J450" i="5" s="1"/>
  <c r="K450" i="5"/>
  <c r="M450" i="5" s="1"/>
  <c r="C454" i="5"/>
  <c r="T453" i="5"/>
  <c r="F451" i="5"/>
  <c r="L449" i="5"/>
  <c r="H342" i="5" l="1"/>
  <c r="I342" i="5" s="1"/>
  <c r="O341" i="5"/>
  <c r="P341" i="5" s="1"/>
  <c r="N341" i="5"/>
  <c r="L450" i="5"/>
  <c r="C455" i="5"/>
  <c r="T454" i="5"/>
  <c r="F452" i="5"/>
  <c r="R452" i="5"/>
  <c r="S451" i="5"/>
  <c r="G451" i="5" s="1"/>
  <c r="J451" i="5" s="1"/>
  <c r="K451" i="5"/>
  <c r="M451" i="5" s="1"/>
  <c r="Q342" i="5" l="1"/>
  <c r="H343" i="5" s="1"/>
  <c r="I343" i="5" s="1"/>
  <c r="O342" i="5"/>
  <c r="P342" i="5" s="1"/>
  <c r="N342" i="5"/>
  <c r="F453" i="5"/>
  <c r="L451" i="5"/>
  <c r="R453" i="5"/>
  <c r="K452" i="5"/>
  <c r="M452" i="5" s="1"/>
  <c r="S452" i="5"/>
  <c r="G452" i="5" s="1"/>
  <c r="J452" i="5" s="1"/>
  <c r="T455" i="5"/>
  <c r="C456" i="5"/>
  <c r="Q343" i="5" l="1"/>
  <c r="O343" i="5" s="1"/>
  <c r="P343" i="5" s="1"/>
  <c r="L452" i="5"/>
  <c r="F454" i="5"/>
  <c r="R454" i="5"/>
  <c r="S453" i="5"/>
  <c r="G453" i="5" s="1"/>
  <c r="J453" i="5" s="1"/>
  <c r="K453" i="5"/>
  <c r="M453" i="5" s="1"/>
  <c r="T456" i="5"/>
  <c r="C457" i="5"/>
  <c r="H344" i="5" l="1"/>
  <c r="Q344" i="5" s="1"/>
  <c r="N344" i="5" s="1"/>
  <c r="N343" i="5"/>
  <c r="L453" i="5"/>
  <c r="R455" i="5"/>
  <c r="S454" i="5"/>
  <c r="G454" i="5" s="1"/>
  <c r="J454" i="5" s="1"/>
  <c r="K454" i="5"/>
  <c r="M454" i="5" s="1"/>
  <c r="T457" i="5"/>
  <c r="C458" i="5"/>
  <c r="F455" i="5"/>
  <c r="I344" i="5" l="1"/>
  <c r="H345" i="5"/>
  <c r="Q345" i="5" s="1"/>
  <c r="O345" i="5" s="1"/>
  <c r="P345" i="5" s="1"/>
  <c r="O344" i="5"/>
  <c r="P344" i="5" s="1"/>
  <c r="L454" i="5"/>
  <c r="F456" i="5"/>
  <c r="R456" i="5"/>
  <c r="S455" i="5"/>
  <c r="G455" i="5" s="1"/>
  <c r="J455" i="5" s="1"/>
  <c r="K455" i="5"/>
  <c r="M455" i="5" s="1"/>
  <c r="C459" i="5"/>
  <c r="T458" i="5"/>
  <c r="I345" i="5" l="1"/>
  <c r="N345" i="5"/>
  <c r="H346" i="5"/>
  <c r="I346" i="5" s="1"/>
  <c r="C460" i="5"/>
  <c r="T459" i="5"/>
  <c r="R457" i="5"/>
  <c r="K456" i="5"/>
  <c r="M456" i="5" s="1"/>
  <c r="S456" i="5"/>
  <c r="G456" i="5" s="1"/>
  <c r="J456" i="5" s="1"/>
  <c r="F457" i="5"/>
  <c r="L455" i="5"/>
  <c r="Q346" i="5" l="1"/>
  <c r="L456" i="5"/>
  <c r="F458" i="5"/>
  <c r="T460" i="5"/>
  <c r="C461" i="5"/>
  <c r="R458" i="5"/>
  <c r="S457" i="5"/>
  <c r="G457" i="5" s="1"/>
  <c r="J457" i="5" s="1"/>
  <c r="K457" i="5"/>
  <c r="M457" i="5" s="1"/>
  <c r="O346" i="5" l="1"/>
  <c r="P346" i="5" s="1"/>
  <c r="H347" i="5"/>
  <c r="I347" i="5" s="1"/>
  <c r="N346" i="5"/>
  <c r="L457" i="5"/>
  <c r="F459" i="5"/>
  <c r="R459" i="5"/>
  <c r="S458" i="5"/>
  <c r="G458" i="5" s="1"/>
  <c r="J458" i="5" s="1"/>
  <c r="K458" i="5"/>
  <c r="M458" i="5" s="1"/>
  <c r="C462" i="5"/>
  <c r="T461" i="5"/>
  <c r="Q347" i="5" l="1"/>
  <c r="N347" i="5"/>
  <c r="H348" i="5"/>
  <c r="O347" i="5"/>
  <c r="P347" i="5" s="1"/>
  <c r="L458" i="5"/>
  <c r="C463" i="5"/>
  <c r="T462" i="5"/>
  <c r="R460" i="5"/>
  <c r="S459" i="5"/>
  <c r="G459" i="5" s="1"/>
  <c r="J459" i="5" s="1"/>
  <c r="K459" i="5"/>
  <c r="M459" i="5" s="1"/>
  <c r="F460" i="5"/>
  <c r="Q348" i="5" l="1"/>
  <c r="I348" i="5"/>
  <c r="F461" i="5"/>
  <c r="R461" i="5"/>
  <c r="K460" i="5"/>
  <c r="M460" i="5" s="1"/>
  <c r="S460" i="5"/>
  <c r="V42" i="5" s="1"/>
  <c r="C464" i="5"/>
  <c r="T463" i="5"/>
  <c r="L459" i="5"/>
  <c r="N348" i="5" l="1"/>
  <c r="H349" i="5"/>
  <c r="I349" i="5" s="1"/>
  <c r="O348" i="5"/>
  <c r="P348" i="5" s="1"/>
  <c r="L460" i="5"/>
  <c r="R462" i="5"/>
  <c r="S461" i="5"/>
  <c r="G461" i="5" s="1"/>
  <c r="J461" i="5" s="1"/>
  <c r="K461" i="5"/>
  <c r="M461" i="5" s="1"/>
  <c r="G460" i="5"/>
  <c r="J460" i="5" s="1"/>
  <c r="T464" i="5"/>
  <c r="C465" i="5"/>
  <c r="F462" i="5"/>
  <c r="Q349" i="5" l="1"/>
  <c r="R463" i="5"/>
  <c r="S462" i="5"/>
  <c r="G462" i="5" s="1"/>
  <c r="J462" i="5" s="1"/>
  <c r="K462" i="5"/>
  <c r="M462" i="5" s="1"/>
  <c r="F463" i="5"/>
  <c r="T465" i="5"/>
  <c r="C466" i="5"/>
  <c r="L461" i="5"/>
  <c r="N349" i="5" l="1"/>
  <c r="O349" i="5"/>
  <c r="P349" i="5" s="1"/>
  <c r="H350" i="5"/>
  <c r="I350" i="5" s="1"/>
  <c r="R464" i="5"/>
  <c r="S463" i="5"/>
  <c r="G463" i="5" s="1"/>
  <c r="J463" i="5" s="1"/>
  <c r="K463" i="5"/>
  <c r="M463" i="5" s="1"/>
  <c r="L462" i="5"/>
  <c r="C467" i="5"/>
  <c r="T466" i="5"/>
  <c r="F464" i="5"/>
  <c r="Q350" i="5" l="1"/>
  <c r="H351" i="5"/>
  <c r="I351" i="5" s="1"/>
  <c r="O350" i="5"/>
  <c r="P350" i="5" s="1"/>
  <c r="Q351" i="5"/>
  <c r="N350" i="5"/>
  <c r="R465" i="5"/>
  <c r="K464" i="5"/>
  <c r="M464" i="5" s="1"/>
  <c r="S464" i="5"/>
  <c r="G464" i="5" s="1"/>
  <c r="J464" i="5" s="1"/>
  <c r="F465" i="5"/>
  <c r="L463" i="5"/>
  <c r="C468" i="5"/>
  <c r="T467" i="5"/>
  <c r="N351" i="5" l="1"/>
  <c r="H352" i="5"/>
  <c r="I352" i="5" s="1"/>
  <c r="O351" i="5"/>
  <c r="P351" i="5" s="1"/>
  <c r="Q352" i="5"/>
  <c r="L464" i="5"/>
  <c r="S465" i="5"/>
  <c r="G465" i="5" s="1"/>
  <c r="J465" i="5" s="1"/>
  <c r="K465" i="5"/>
  <c r="M465" i="5" s="1"/>
  <c r="R466" i="5"/>
  <c r="F466" i="5"/>
  <c r="C469" i="5"/>
  <c r="T468" i="5"/>
  <c r="N352" i="5" l="1"/>
  <c r="O352" i="5"/>
  <c r="P352" i="5" s="1"/>
  <c r="H353" i="5"/>
  <c r="I353" i="5" s="1"/>
  <c r="F467" i="5"/>
  <c r="S466" i="5"/>
  <c r="G466" i="5" s="1"/>
  <c r="J466" i="5" s="1"/>
  <c r="K466" i="5"/>
  <c r="M466" i="5" s="1"/>
  <c r="R467" i="5"/>
  <c r="T469" i="5"/>
  <c r="C470" i="5"/>
  <c r="L465" i="5"/>
  <c r="Q353" i="5" l="1"/>
  <c r="L466" i="5"/>
  <c r="R468" i="5"/>
  <c r="S467" i="5"/>
  <c r="G467" i="5" s="1"/>
  <c r="J467" i="5" s="1"/>
  <c r="K467" i="5"/>
  <c r="M467" i="5" s="1"/>
  <c r="C471" i="5"/>
  <c r="T470" i="5"/>
  <c r="F468" i="5"/>
  <c r="H354" i="5" l="1"/>
  <c r="I354" i="5" s="1"/>
  <c r="N353" i="5"/>
  <c r="O353" i="5"/>
  <c r="P353" i="5" s="1"/>
  <c r="L467" i="5"/>
  <c r="F469" i="5"/>
  <c r="R469" i="5"/>
  <c r="K468" i="5"/>
  <c r="M468" i="5" s="1"/>
  <c r="S468" i="5"/>
  <c r="G468" i="5" s="1"/>
  <c r="J468" i="5" s="1"/>
  <c r="C472" i="5"/>
  <c r="T471" i="5"/>
  <c r="Q354" i="5" l="1"/>
  <c r="R470" i="5"/>
  <c r="S469" i="5"/>
  <c r="G469" i="5" s="1"/>
  <c r="J469" i="5" s="1"/>
  <c r="K469" i="5"/>
  <c r="M469" i="5" s="1"/>
  <c r="F470" i="5"/>
  <c r="T472" i="5"/>
  <c r="C473" i="5"/>
  <c r="L468" i="5"/>
  <c r="O354" i="5" l="1"/>
  <c r="P354" i="5" s="1"/>
  <c r="H355" i="5"/>
  <c r="N354" i="5"/>
  <c r="L469" i="5"/>
  <c r="R471" i="5"/>
  <c r="S470" i="5"/>
  <c r="G470" i="5" s="1"/>
  <c r="J470" i="5" s="1"/>
  <c r="K470" i="5"/>
  <c r="M470" i="5" s="1"/>
  <c r="T473" i="5"/>
  <c r="C474" i="5"/>
  <c r="F471" i="5"/>
  <c r="Q355" i="5" l="1"/>
  <c r="I355" i="5"/>
  <c r="L470" i="5"/>
  <c r="F472" i="5"/>
  <c r="C475" i="5"/>
  <c r="T474" i="5"/>
  <c r="R472" i="5"/>
  <c r="S471" i="5"/>
  <c r="G471" i="5" s="1"/>
  <c r="J471" i="5" s="1"/>
  <c r="K471" i="5"/>
  <c r="M471" i="5" s="1"/>
  <c r="O355" i="5" l="1"/>
  <c r="P355" i="5" s="1"/>
  <c r="N355" i="5"/>
  <c r="H356" i="5"/>
  <c r="I356" i="5" s="1"/>
  <c r="F473" i="5"/>
  <c r="R473" i="5"/>
  <c r="K472" i="5"/>
  <c r="M472" i="5" s="1"/>
  <c r="S472" i="5"/>
  <c r="V43" i="5" s="1"/>
  <c r="L471" i="5"/>
  <c r="C476" i="5"/>
  <c r="T475" i="5"/>
  <c r="Q356" i="5" l="1"/>
  <c r="O356" i="5"/>
  <c r="P356" i="5" s="1"/>
  <c r="N356" i="5"/>
  <c r="H357" i="5"/>
  <c r="I357" i="5" s="1"/>
  <c r="S473" i="5"/>
  <c r="G473" i="5" s="1"/>
  <c r="J473" i="5" s="1"/>
  <c r="K473" i="5"/>
  <c r="M473" i="5" s="1"/>
  <c r="R474" i="5"/>
  <c r="G472" i="5"/>
  <c r="J472" i="5" s="1"/>
  <c r="T476" i="5"/>
  <c r="C477" i="5"/>
  <c r="L472" i="5"/>
  <c r="F474" i="5"/>
  <c r="Q357" i="5" l="1"/>
  <c r="N357" i="5"/>
  <c r="O357" i="5"/>
  <c r="P357" i="5" s="1"/>
  <c r="H358" i="5"/>
  <c r="Q358" i="5" s="1"/>
  <c r="I358" i="5"/>
  <c r="L473" i="5"/>
  <c r="R475" i="5"/>
  <c r="S474" i="5"/>
  <c r="G474" i="5" s="1"/>
  <c r="J474" i="5" s="1"/>
  <c r="K474" i="5"/>
  <c r="M474" i="5" s="1"/>
  <c r="C478" i="5"/>
  <c r="T477" i="5"/>
  <c r="F475" i="5"/>
  <c r="N358" i="5" l="1"/>
  <c r="O358" i="5"/>
  <c r="P358" i="5" s="1"/>
  <c r="H359" i="5"/>
  <c r="I359" i="5" s="1"/>
  <c r="L474" i="5"/>
  <c r="R476" i="5"/>
  <c r="S475" i="5"/>
  <c r="G475" i="5" s="1"/>
  <c r="J475" i="5" s="1"/>
  <c r="K475" i="5"/>
  <c r="M475" i="5" s="1"/>
  <c r="F476" i="5"/>
  <c r="C479" i="5"/>
  <c r="T478" i="5"/>
  <c r="Q359" i="5" l="1"/>
  <c r="H360" i="5"/>
  <c r="Q360" i="5" s="1"/>
  <c r="O359" i="5"/>
  <c r="P359" i="5" s="1"/>
  <c r="N359" i="5"/>
  <c r="L475" i="5"/>
  <c r="F477" i="5"/>
  <c r="R477" i="5"/>
  <c r="K476" i="5"/>
  <c r="M476" i="5" s="1"/>
  <c r="S476" i="5"/>
  <c r="G476" i="5" s="1"/>
  <c r="J476" i="5" s="1"/>
  <c r="T479" i="5"/>
  <c r="C480" i="5"/>
  <c r="N360" i="5" l="1"/>
  <c r="H361" i="5"/>
  <c r="Q361" i="5" s="1"/>
  <c r="O360" i="5"/>
  <c r="P360" i="5" s="1"/>
  <c r="I360" i="5"/>
  <c r="I361" i="5" s="1"/>
  <c r="L476" i="5"/>
  <c r="F478" i="5"/>
  <c r="R478" i="5"/>
  <c r="S477" i="5"/>
  <c r="G477" i="5" s="1"/>
  <c r="J477" i="5" s="1"/>
  <c r="K477" i="5"/>
  <c r="M477" i="5" s="1"/>
  <c r="T480" i="5"/>
  <c r="C481" i="5"/>
  <c r="H362" i="5" l="1"/>
  <c r="N361" i="5"/>
  <c r="O361" i="5"/>
  <c r="P361" i="5" s="1"/>
  <c r="L477" i="5"/>
  <c r="R479" i="5"/>
  <c r="S478" i="5"/>
  <c r="G478" i="5" s="1"/>
  <c r="J478" i="5" s="1"/>
  <c r="K478" i="5"/>
  <c r="M478" i="5" s="1"/>
  <c r="F479" i="5"/>
  <c r="T481" i="5"/>
  <c r="C482" i="5"/>
  <c r="Q362" i="5" l="1"/>
  <c r="I362" i="5"/>
  <c r="R480" i="5"/>
  <c r="K479" i="5"/>
  <c r="M479" i="5" s="1"/>
  <c r="S479" i="5"/>
  <c r="G479" i="5" s="1"/>
  <c r="J479" i="5" s="1"/>
  <c r="T482" i="5"/>
  <c r="C483" i="5"/>
  <c r="L478" i="5"/>
  <c r="F480" i="5"/>
  <c r="O362" i="5" l="1"/>
  <c r="P362" i="5" s="1"/>
  <c r="N362" i="5"/>
  <c r="H363" i="5"/>
  <c r="Q363" i="5" s="1"/>
  <c r="L479" i="5"/>
  <c r="R481" i="5"/>
  <c r="K480" i="5"/>
  <c r="M480" i="5" s="1"/>
  <c r="S480" i="5"/>
  <c r="G480" i="5" s="1"/>
  <c r="J480" i="5" s="1"/>
  <c r="T483" i="5"/>
  <c r="C484" i="5"/>
  <c r="F481" i="5"/>
  <c r="H364" i="5" l="1"/>
  <c r="N363" i="5"/>
  <c r="O363" i="5"/>
  <c r="P363" i="5" s="1"/>
  <c r="Q364" i="5"/>
  <c r="I363" i="5"/>
  <c r="F482" i="5"/>
  <c r="R482" i="5"/>
  <c r="K481" i="5"/>
  <c r="M481" i="5" s="1"/>
  <c r="S481" i="5"/>
  <c r="G481" i="5" s="1"/>
  <c r="J481" i="5" s="1"/>
  <c r="L480" i="5"/>
  <c r="T484" i="5"/>
  <c r="C485" i="5"/>
  <c r="N364" i="5" l="1"/>
  <c r="O364" i="5"/>
  <c r="P364" i="5" s="1"/>
  <c r="H365" i="5"/>
  <c r="Q365" i="5" s="1"/>
  <c r="I364" i="5"/>
  <c r="L481" i="5"/>
  <c r="R483" i="5"/>
  <c r="K482" i="5"/>
  <c r="M482" i="5" s="1"/>
  <c r="S482" i="5"/>
  <c r="G482" i="5" s="1"/>
  <c r="J482" i="5" s="1"/>
  <c r="F483" i="5"/>
  <c r="T485" i="5"/>
  <c r="C486" i="5"/>
  <c r="H366" i="5" l="1"/>
  <c r="O365" i="5"/>
  <c r="P365" i="5" s="1"/>
  <c r="N365" i="5"/>
  <c r="Q366" i="5"/>
  <c r="I365" i="5"/>
  <c r="L482" i="5"/>
  <c r="T486" i="5"/>
  <c r="C487" i="5"/>
  <c r="R484" i="5"/>
  <c r="AC13" i="5" s="1"/>
  <c r="K483" i="5"/>
  <c r="M483" i="5" s="1"/>
  <c r="S483" i="5"/>
  <c r="G483" i="5" s="1"/>
  <c r="J483" i="5" s="1"/>
  <c r="F484" i="5"/>
  <c r="AC11" i="5" s="1"/>
  <c r="D8" i="3" s="1"/>
  <c r="AC14" i="5" l="1"/>
  <c r="D4" i="3" s="1"/>
  <c r="F8" i="3" s="1"/>
  <c r="AC9" i="5"/>
  <c r="AC10" i="5" s="1"/>
  <c r="D10" i="3" s="1"/>
  <c r="F10" i="3" s="1"/>
  <c r="H367" i="5"/>
  <c r="N366" i="5"/>
  <c r="O366" i="5"/>
  <c r="P366" i="5" s="1"/>
  <c r="Q367" i="5"/>
  <c r="I366" i="5"/>
  <c r="L483" i="5"/>
  <c r="F485" i="5"/>
  <c r="R485" i="5"/>
  <c r="S484" i="5"/>
  <c r="K484" i="5"/>
  <c r="M484" i="5" s="1"/>
  <c r="T487" i="5"/>
  <c r="C488" i="5"/>
  <c r="G484" i="5" l="1"/>
  <c r="AE18" i="5" s="1"/>
  <c r="AD18" i="5"/>
  <c r="N367" i="5"/>
  <c r="H368" i="5"/>
  <c r="Q368" i="5"/>
  <c r="O367" i="5"/>
  <c r="P367" i="5" s="1"/>
  <c r="I367" i="5"/>
  <c r="L484" i="5"/>
  <c r="AE47" i="5"/>
  <c r="M12" i="3" s="1"/>
  <c r="J484" i="5"/>
  <c r="C489" i="5"/>
  <c r="T488" i="5"/>
  <c r="F486" i="5"/>
  <c r="V44" i="5"/>
  <c r="AD47" i="5"/>
  <c r="M27" i="3" s="1"/>
  <c r="R486" i="5"/>
  <c r="S485" i="5"/>
  <c r="G485" i="5" s="1"/>
  <c r="J485" i="5" s="1"/>
  <c r="K485" i="5"/>
  <c r="M485" i="5" s="1"/>
  <c r="AF47" i="5" l="1"/>
  <c r="O12" i="3" s="1"/>
  <c r="AF18" i="5"/>
  <c r="H369" i="5"/>
  <c r="N368" i="5"/>
  <c r="O368" i="5"/>
  <c r="P368" i="5" s="1"/>
  <c r="I368" i="5"/>
  <c r="T489" i="5"/>
  <c r="C490" i="5"/>
  <c r="L485" i="5"/>
  <c r="F487" i="5"/>
  <c r="R487" i="5"/>
  <c r="S486" i="5"/>
  <c r="G486" i="5" s="1"/>
  <c r="J486" i="5" s="1"/>
  <c r="K486" i="5"/>
  <c r="M486" i="5" s="1"/>
  <c r="I369" i="5" l="1"/>
  <c r="Q369" i="5"/>
  <c r="F488" i="5"/>
  <c r="R488" i="5"/>
  <c r="K487" i="5"/>
  <c r="M487" i="5" s="1"/>
  <c r="S487" i="5"/>
  <c r="G487" i="5" s="1"/>
  <c r="J487" i="5" s="1"/>
  <c r="L486" i="5"/>
  <c r="T490" i="5"/>
  <c r="C491" i="5"/>
  <c r="N369" i="5" l="1"/>
  <c r="O369" i="5"/>
  <c r="P369" i="5" s="1"/>
  <c r="H370" i="5"/>
  <c r="Q370" i="5" s="1"/>
  <c r="R489" i="5"/>
  <c r="K488" i="5"/>
  <c r="M488" i="5" s="1"/>
  <c r="S488" i="5"/>
  <c r="G488" i="5" s="1"/>
  <c r="J488" i="5" s="1"/>
  <c r="F489" i="5"/>
  <c r="T491" i="5"/>
  <c r="C492" i="5"/>
  <c r="L487" i="5"/>
  <c r="I370" i="5" l="1"/>
  <c r="H371" i="5"/>
  <c r="O370" i="5"/>
  <c r="P370" i="5" s="1"/>
  <c r="N370" i="5"/>
  <c r="T492" i="5"/>
  <c r="C493" i="5"/>
  <c r="R490" i="5"/>
  <c r="K489" i="5"/>
  <c r="M489" i="5" s="1"/>
  <c r="S489" i="5"/>
  <c r="G489" i="5" s="1"/>
  <c r="J489" i="5" s="1"/>
  <c r="F490" i="5"/>
  <c r="L488" i="5"/>
  <c r="I371" i="5" l="1"/>
  <c r="Q371" i="5"/>
  <c r="L489" i="5"/>
  <c r="F491" i="5"/>
  <c r="S490" i="5"/>
  <c r="G490" i="5" s="1"/>
  <c r="J490" i="5" s="1"/>
  <c r="R491" i="5"/>
  <c r="K490" i="5"/>
  <c r="M490" i="5" s="1"/>
  <c r="T493" i="5"/>
  <c r="C494" i="5"/>
  <c r="N371" i="5" l="1"/>
  <c r="O371" i="5"/>
  <c r="P371" i="5" s="1"/>
  <c r="H372" i="5"/>
  <c r="F492" i="5"/>
  <c r="L490" i="5"/>
  <c r="T494" i="5"/>
  <c r="C495" i="5"/>
  <c r="R492" i="5"/>
  <c r="K491" i="5"/>
  <c r="M491" i="5" s="1"/>
  <c r="S491" i="5"/>
  <c r="G491" i="5" s="1"/>
  <c r="J491" i="5" s="1"/>
  <c r="I372" i="5" l="1"/>
  <c r="Q372" i="5"/>
  <c r="L491" i="5"/>
  <c r="T495" i="5"/>
  <c r="C496" i="5"/>
  <c r="F493" i="5"/>
  <c r="R493" i="5"/>
  <c r="K492" i="5"/>
  <c r="M492" i="5" s="1"/>
  <c r="S492" i="5"/>
  <c r="G492" i="5" s="1"/>
  <c r="J492" i="5" s="1"/>
  <c r="O372" i="5" l="1"/>
  <c r="P372" i="5" s="1"/>
  <c r="H373" i="5"/>
  <c r="I373" i="5" s="1"/>
  <c r="N372" i="5"/>
  <c r="R494" i="5"/>
  <c r="S493" i="5"/>
  <c r="G493" i="5" s="1"/>
  <c r="J493" i="5" s="1"/>
  <c r="K493" i="5"/>
  <c r="M493" i="5" s="1"/>
  <c r="L492" i="5"/>
  <c r="T496" i="5"/>
  <c r="C497" i="5"/>
  <c r="F494" i="5"/>
  <c r="Q373" i="5" l="1"/>
  <c r="L493" i="5"/>
  <c r="R495" i="5"/>
  <c r="S494" i="5"/>
  <c r="G494" i="5" s="1"/>
  <c r="J494" i="5" s="1"/>
  <c r="K494" i="5"/>
  <c r="M494" i="5" s="1"/>
  <c r="F495" i="5"/>
  <c r="C498" i="5"/>
  <c r="T497" i="5"/>
  <c r="O373" i="5" l="1"/>
  <c r="P373" i="5" s="1"/>
  <c r="N373" i="5"/>
  <c r="H374" i="5"/>
  <c r="L494" i="5"/>
  <c r="F496" i="5"/>
  <c r="T498" i="5"/>
  <c r="C499" i="5"/>
  <c r="R496" i="5"/>
  <c r="K495" i="5"/>
  <c r="M495" i="5" s="1"/>
  <c r="S495" i="5"/>
  <c r="G495" i="5" s="1"/>
  <c r="J495" i="5" s="1"/>
  <c r="I374" i="5" l="1"/>
  <c r="Q374" i="5"/>
  <c r="R497" i="5"/>
  <c r="S496" i="5"/>
  <c r="V45" i="5" s="1"/>
  <c r="K496" i="5"/>
  <c r="M496" i="5" s="1"/>
  <c r="F497" i="5"/>
  <c r="L495" i="5"/>
  <c r="T499" i="5"/>
  <c r="C500" i="5"/>
  <c r="H375" i="5" l="1"/>
  <c r="I375" i="5" s="1"/>
  <c r="Q375" i="5"/>
  <c r="N374" i="5"/>
  <c r="O374" i="5"/>
  <c r="P374" i="5" s="1"/>
  <c r="G496" i="5"/>
  <c r="J496" i="5" s="1"/>
  <c r="L496" i="5"/>
  <c r="F498" i="5"/>
  <c r="S497" i="5"/>
  <c r="G497" i="5" s="1"/>
  <c r="J497" i="5" s="1"/>
  <c r="K497" i="5"/>
  <c r="M497" i="5" s="1"/>
  <c r="R498" i="5"/>
  <c r="T500" i="5"/>
  <c r="C501" i="5"/>
  <c r="H376" i="5" l="1"/>
  <c r="I376" i="5" s="1"/>
  <c r="O375" i="5"/>
  <c r="P375" i="5" s="1"/>
  <c r="N375" i="5"/>
  <c r="Q376" i="5"/>
  <c r="S498" i="5"/>
  <c r="G498" i="5" s="1"/>
  <c r="J498" i="5" s="1"/>
  <c r="K498" i="5"/>
  <c r="M498" i="5" s="1"/>
  <c r="R499" i="5"/>
  <c r="T501" i="5"/>
  <c r="C502" i="5"/>
  <c r="L497" i="5"/>
  <c r="F499" i="5"/>
  <c r="N376" i="5" l="1"/>
  <c r="H377" i="5"/>
  <c r="O376" i="5"/>
  <c r="P376" i="5" s="1"/>
  <c r="L498" i="5"/>
  <c r="T502" i="5"/>
  <c r="C503" i="5"/>
  <c r="R500" i="5"/>
  <c r="K499" i="5"/>
  <c r="M499" i="5" s="1"/>
  <c r="S499" i="5"/>
  <c r="G499" i="5" s="1"/>
  <c r="J499" i="5" s="1"/>
  <c r="F500" i="5"/>
  <c r="I377" i="5" l="1"/>
  <c r="Q377" i="5"/>
  <c r="L499" i="5"/>
  <c r="R501" i="5"/>
  <c r="K500" i="5"/>
  <c r="M500" i="5" s="1"/>
  <c r="S500" i="5"/>
  <c r="G500" i="5" s="1"/>
  <c r="J500" i="5" s="1"/>
  <c r="F501" i="5"/>
  <c r="T503" i="5"/>
  <c r="C504" i="5"/>
  <c r="H378" i="5" l="1"/>
  <c r="N377" i="5"/>
  <c r="O377" i="5"/>
  <c r="P377" i="5" s="1"/>
  <c r="L500" i="5"/>
  <c r="F502" i="5"/>
  <c r="C505" i="5"/>
  <c r="T504" i="5"/>
  <c r="R502" i="5"/>
  <c r="K501" i="5"/>
  <c r="M501" i="5" s="1"/>
  <c r="S501" i="5"/>
  <c r="Q378" i="5" l="1"/>
  <c r="I378" i="5"/>
  <c r="G501" i="5"/>
  <c r="J501" i="5" s="1"/>
  <c r="F503" i="5"/>
  <c r="L501" i="5"/>
  <c r="R503" i="5"/>
  <c r="S502" i="5"/>
  <c r="G502" i="5" s="1"/>
  <c r="J502" i="5" s="1"/>
  <c r="K502" i="5"/>
  <c r="M502" i="5" s="1"/>
  <c r="C506" i="5"/>
  <c r="T505" i="5"/>
  <c r="N378" i="5" l="1"/>
  <c r="O378" i="5"/>
  <c r="P378" i="5" s="1"/>
  <c r="H379" i="5"/>
  <c r="I379" i="5" s="1"/>
  <c r="L502" i="5"/>
  <c r="T506" i="5"/>
  <c r="C507" i="5"/>
  <c r="F504" i="5"/>
  <c r="R504" i="5"/>
  <c r="S503" i="5"/>
  <c r="G503" i="5" s="1"/>
  <c r="J503" i="5" s="1"/>
  <c r="K503" i="5"/>
  <c r="M503" i="5" s="1"/>
  <c r="Q379" i="5" l="1"/>
  <c r="O379" i="5"/>
  <c r="P379" i="5" s="1"/>
  <c r="N379" i="5"/>
  <c r="H380" i="5"/>
  <c r="Q380" i="5" s="1"/>
  <c r="L503" i="5"/>
  <c r="R505" i="5"/>
  <c r="S504" i="5"/>
  <c r="G504" i="5" s="1"/>
  <c r="J504" i="5" s="1"/>
  <c r="K504" i="5"/>
  <c r="M504" i="5" s="1"/>
  <c r="T507" i="5"/>
  <c r="C508" i="5"/>
  <c r="F505" i="5"/>
  <c r="O380" i="5" l="1"/>
  <c r="P380" i="5" s="1"/>
  <c r="N380" i="5"/>
  <c r="H381" i="5"/>
  <c r="Q381" i="5" s="1"/>
  <c r="I380" i="5"/>
  <c r="S505" i="5"/>
  <c r="G505" i="5" s="1"/>
  <c r="J505" i="5" s="1"/>
  <c r="K505" i="5"/>
  <c r="M505" i="5" s="1"/>
  <c r="R506" i="5"/>
  <c r="L504" i="5"/>
  <c r="T508" i="5"/>
  <c r="C509" i="5"/>
  <c r="F506" i="5"/>
  <c r="I381" i="5" l="1"/>
  <c r="H382" i="5"/>
  <c r="I382" i="5" s="1"/>
  <c r="N381" i="5"/>
  <c r="O381" i="5"/>
  <c r="P381" i="5" s="1"/>
  <c r="Q382" i="5"/>
  <c r="L505" i="5"/>
  <c r="R507" i="5"/>
  <c r="S506" i="5"/>
  <c r="G506" i="5" s="1"/>
  <c r="J506" i="5" s="1"/>
  <c r="K506" i="5"/>
  <c r="M506" i="5" s="1"/>
  <c r="T509" i="5"/>
  <c r="C510" i="5"/>
  <c r="F507" i="5"/>
  <c r="O382" i="5" l="1"/>
  <c r="P382" i="5" s="1"/>
  <c r="H383" i="5"/>
  <c r="Q383" i="5" s="1"/>
  <c r="H384" i="5" s="1"/>
  <c r="N382" i="5"/>
  <c r="L506" i="5"/>
  <c r="R508" i="5"/>
  <c r="K507" i="5"/>
  <c r="M507" i="5" s="1"/>
  <c r="S507" i="5"/>
  <c r="G507" i="5" s="1"/>
  <c r="J507" i="5" s="1"/>
  <c r="T510" i="5"/>
  <c r="C511" i="5"/>
  <c r="F508" i="5"/>
  <c r="O383" i="5" l="1"/>
  <c r="P383" i="5" s="1"/>
  <c r="N383" i="5"/>
  <c r="I383" i="5"/>
  <c r="I384" i="5" s="1"/>
  <c r="Q384" i="5"/>
  <c r="N384" i="5" s="1"/>
  <c r="L507" i="5"/>
  <c r="T511" i="5"/>
  <c r="C512" i="5"/>
  <c r="F509" i="5"/>
  <c r="R509" i="5"/>
  <c r="K508" i="5"/>
  <c r="M508" i="5" s="1"/>
  <c r="S508" i="5"/>
  <c r="V46" i="5" s="1"/>
  <c r="H385" i="5" l="1"/>
  <c r="Q385" i="5" s="1"/>
  <c r="O384" i="5"/>
  <c r="P384" i="5" s="1"/>
  <c r="R510" i="5"/>
  <c r="S509" i="5"/>
  <c r="G509" i="5" s="1"/>
  <c r="J509" i="5" s="1"/>
  <c r="K509" i="5"/>
  <c r="M509" i="5" s="1"/>
  <c r="L508" i="5"/>
  <c r="G508" i="5"/>
  <c r="J508" i="5" s="1"/>
  <c r="F510" i="5"/>
  <c r="C513" i="5"/>
  <c r="T512" i="5"/>
  <c r="I385" i="5" l="1"/>
  <c r="N385" i="5"/>
  <c r="O385" i="5"/>
  <c r="P385" i="5" s="1"/>
  <c r="H386" i="5"/>
  <c r="L509" i="5"/>
  <c r="C514" i="5"/>
  <c r="T513" i="5"/>
  <c r="F511" i="5"/>
  <c r="R511" i="5"/>
  <c r="S510" i="5"/>
  <c r="G510" i="5" s="1"/>
  <c r="J510" i="5" s="1"/>
  <c r="K510" i="5"/>
  <c r="M510" i="5" s="1"/>
  <c r="I386" i="5" l="1"/>
  <c r="Q386" i="5"/>
  <c r="R512" i="5"/>
  <c r="K511" i="5"/>
  <c r="M511" i="5" s="1"/>
  <c r="S511" i="5"/>
  <c r="G511" i="5" s="1"/>
  <c r="J511" i="5" s="1"/>
  <c r="T514" i="5"/>
  <c r="C515" i="5"/>
  <c r="F512" i="5"/>
  <c r="L510" i="5"/>
  <c r="H387" i="5" l="1"/>
  <c r="Q387" i="5" s="1"/>
  <c r="N386" i="5"/>
  <c r="O386" i="5"/>
  <c r="P386" i="5" s="1"/>
  <c r="L511" i="5"/>
  <c r="T515" i="5"/>
  <c r="C516" i="5"/>
  <c r="F513" i="5"/>
  <c r="R513" i="5"/>
  <c r="K512" i="5"/>
  <c r="M512" i="5" s="1"/>
  <c r="S512" i="5"/>
  <c r="G512" i="5" s="1"/>
  <c r="J512" i="5" s="1"/>
  <c r="I387" i="5" l="1"/>
  <c r="H388" i="5"/>
  <c r="N387" i="5"/>
  <c r="O387" i="5"/>
  <c r="P387" i="5" s="1"/>
  <c r="R514" i="5"/>
  <c r="K513" i="5"/>
  <c r="M513" i="5" s="1"/>
  <c r="S513" i="5"/>
  <c r="G513" i="5" s="1"/>
  <c r="J513" i="5" s="1"/>
  <c r="T516" i="5"/>
  <c r="C517" i="5"/>
  <c r="F514" i="5"/>
  <c r="L512" i="5"/>
  <c r="I388" i="5" l="1"/>
  <c r="Q388" i="5"/>
  <c r="L513" i="5"/>
  <c r="F515" i="5"/>
  <c r="R515" i="5"/>
  <c r="S514" i="5"/>
  <c r="G514" i="5" s="1"/>
  <c r="J514" i="5" s="1"/>
  <c r="K514" i="5"/>
  <c r="M514" i="5" s="1"/>
  <c r="T517" i="5"/>
  <c r="C518" i="5"/>
  <c r="H389" i="5" l="1"/>
  <c r="I389" i="5" s="1"/>
  <c r="N388" i="5"/>
  <c r="O388" i="5"/>
  <c r="P388" i="5" s="1"/>
  <c r="F516" i="5"/>
  <c r="L514" i="5"/>
  <c r="T518" i="5"/>
  <c r="C519" i="5"/>
  <c r="R516" i="5"/>
  <c r="K515" i="5"/>
  <c r="M515" i="5" s="1"/>
  <c r="S515" i="5"/>
  <c r="G515" i="5" s="1"/>
  <c r="J515" i="5" s="1"/>
  <c r="Q389" i="5" l="1"/>
  <c r="H390" i="5" s="1"/>
  <c r="L515" i="5"/>
  <c r="R517" i="5"/>
  <c r="S516" i="5"/>
  <c r="G516" i="5" s="1"/>
  <c r="J516" i="5" s="1"/>
  <c r="K516" i="5"/>
  <c r="M516" i="5" s="1"/>
  <c r="F517" i="5"/>
  <c r="T519" i="5"/>
  <c r="C520" i="5"/>
  <c r="Q390" i="5" l="1"/>
  <c r="N390" i="5" s="1"/>
  <c r="I390" i="5"/>
  <c r="N389" i="5"/>
  <c r="O389" i="5"/>
  <c r="P389" i="5" s="1"/>
  <c r="L516" i="5"/>
  <c r="F518" i="5"/>
  <c r="R518" i="5"/>
  <c r="S517" i="5"/>
  <c r="G517" i="5" s="1"/>
  <c r="J517" i="5" s="1"/>
  <c r="K517" i="5"/>
  <c r="M517" i="5" s="1"/>
  <c r="C521" i="5"/>
  <c r="T520" i="5"/>
  <c r="H391" i="5" l="1"/>
  <c r="O390" i="5"/>
  <c r="P390" i="5" s="1"/>
  <c r="C522" i="5"/>
  <c r="T521" i="5"/>
  <c r="R519" i="5"/>
  <c r="S518" i="5"/>
  <c r="G518" i="5" s="1"/>
  <c r="J518" i="5" s="1"/>
  <c r="K518" i="5"/>
  <c r="M518" i="5" s="1"/>
  <c r="L517" i="5"/>
  <c r="F519" i="5"/>
  <c r="Q391" i="5" l="1"/>
  <c r="I391" i="5"/>
  <c r="R520" i="5"/>
  <c r="K519" i="5"/>
  <c r="M519" i="5" s="1"/>
  <c r="S519" i="5"/>
  <c r="G519" i="5" s="1"/>
  <c r="J519" i="5" s="1"/>
  <c r="T522" i="5"/>
  <c r="C523" i="5"/>
  <c r="F520" i="5"/>
  <c r="L518" i="5"/>
  <c r="N391" i="5" l="1"/>
  <c r="O391" i="5"/>
  <c r="P391" i="5" s="1"/>
  <c r="H392" i="5"/>
  <c r="L519" i="5"/>
  <c r="F521" i="5"/>
  <c r="T523" i="5"/>
  <c r="C524" i="5"/>
  <c r="R521" i="5"/>
  <c r="K520" i="5"/>
  <c r="M520" i="5" s="1"/>
  <c r="S520" i="5"/>
  <c r="V47" i="5" s="1"/>
  <c r="Q392" i="5" l="1"/>
  <c r="I392" i="5"/>
  <c r="L520" i="5"/>
  <c r="G520" i="5"/>
  <c r="J520" i="5" s="1"/>
  <c r="F522" i="5"/>
  <c r="T524" i="5"/>
  <c r="C525" i="5"/>
  <c r="R522" i="5"/>
  <c r="K521" i="5"/>
  <c r="M521" i="5" s="1"/>
  <c r="S521" i="5"/>
  <c r="G521" i="5" s="1"/>
  <c r="J521" i="5" s="1"/>
  <c r="N392" i="5" l="1"/>
  <c r="H393" i="5"/>
  <c r="Q393" i="5" s="1"/>
  <c r="O392" i="5"/>
  <c r="P392" i="5" s="1"/>
  <c r="I393" i="5"/>
  <c r="F523" i="5"/>
  <c r="L521" i="5"/>
  <c r="S522" i="5"/>
  <c r="G522" i="5" s="1"/>
  <c r="J522" i="5" s="1"/>
  <c r="R523" i="5"/>
  <c r="K522" i="5"/>
  <c r="M522" i="5" s="1"/>
  <c r="T525" i="5"/>
  <c r="C526" i="5"/>
  <c r="H394" i="5" l="1"/>
  <c r="I394" i="5" s="1"/>
  <c r="N393" i="5"/>
  <c r="O393" i="5"/>
  <c r="P393" i="5" s="1"/>
  <c r="Q394" i="5"/>
  <c r="R524" i="5"/>
  <c r="K523" i="5"/>
  <c r="M523" i="5" s="1"/>
  <c r="S523" i="5"/>
  <c r="G523" i="5" s="1"/>
  <c r="J523" i="5" s="1"/>
  <c r="F524" i="5"/>
  <c r="L522" i="5"/>
  <c r="T526" i="5"/>
  <c r="C527" i="5"/>
  <c r="N394" i="5" l="1"/>
  <c r="H395" i="5"/>
  <c r="Q395" i="5" s="1"/>
  <c r="O394" i="5"/>
  <c r="P394" i="5" s="1"/>
  <c r="R525" i="5"/>
  <c r="K524" i="5"/>
  <c r="M524" i="5" s="1"/>
  <c r="S524" i="5"/>
  <c r="G524" i="5" s="1"/>
  <c r="J524" i="5" s="1"/>
  <c r="T527" i="5"/>
  <c r="C528" i="5"/>
  <c r="L523" i="5"/>
  <c r="F525" i="5"/>
  <c r="I395" i="5" l="1"/>
  <c r="N395" i="5"/>
  <c r="O395" i="5"/>
  <c r="P395" i="5" s="1"/>
  <c r="H396" i="5"/>
  <c r="Q396" i="5" s="1"/>
  <c r="L524" i="5"/>
  <c r="F526" i="5"/>
  <c r="T528" i="5"/>
  <c r="C529" i="5"/>
  <c r="R526" i="5"/>
  <c r="S525" i="5"/>
  <c r="G525" i="5" s="1"/>
  <c r="J525" i="5" s="1"/>
  <c r="K525" i="5"/>
  <c r="M525" i="5" s="1"/>
  <c r="I396" i="5" l="1"/>
  <c r="H397" i="5"/>
  <c r="Q397" i="5" s="1"/>
  <c r="N396" i="5"/>
  <c r="O396" i="5"/>
  <c r="P396" i="5" s="1"/>
  <c r="L525" i="5"/>
  <c r="F527" i="5"/>
  <c r="T529" i="5"/>
  <c r="C530" i="5"/>
  <c r="R527" i="5"/>
  <c r="S526" i="5"/>
  <c r="G526" i="5" s="1"/>
  <c r="J526" i="5" s="1"/>
  <c r="K526" i="5"/>
  <c r="M526" i="5" s="1"/>
  <c r="I397" i="5" l="1"/>
  <c r="N397" i="5"/>
  <c r="O397" i="5"/>
  <c r="P397" i="5" s="1"/>
  <c r="H398" i="5"/>
  <c r="Q398" i="5" s="1"/>
  <c r="T530" i="5"/>
  <c r="C531" i="5"/>
  <c r="L526" i="5"/>
  <c r="F528" i="5"/>
  <c r="R528" i="5"/>
  <c r="K527" i="5"/>
  <c r="M527" i="5" s="1"/>
  <c r="S527" i="5"/>
  <c r="G527" i="5" s="1"/>
  <c r="J527" i="5" s="1"/>
  <c r="I398" i="5" l="1"/>
  <c r="N398" i="5"/>
  <c r="H399" i="5"/>
  <c r="Q399" i="5" s="1"/>
  <c r="O398" i="5"/>
  <c r="P398" i="5" s="1"/>
  <c r="L527" i="5"/>
  <c r="R529" i="5"/>
  <c r="S528" i="5"/>
  <c r="G528" i="5" s="1"/>
  <c r="J528" i="5" s="1"/>
  <c r="K528" i="5"/>
  <c r="M528" i="5" s="1"/>
  <c r="T531" i="5"/>
  <c r="C532" i="5"/>
  <c r="F529" i="5"/>
  <c r="I399" i="5" l="1"/>
  <c r="O399" i="5"/>
  <c r="P399" i="5" s="1"/>
  <c r="H400" i="5"/>
  <c r="N399" i="5"/>
  <c r="T532" i="5"/>
  <c r="C533" i="5"/>
  <c r="L528" i="5"/>
  <c r="S529" i="5"/>
  <c r="G529" i="5" s="1"/>
  <c r="J529" i="5" s="1"/>
  <c r="K529" i="5"/>
  <c r="M529" i="5" s="1"/>
  <c r="R530" i="5"/>
  <c r="F530" i="5"/>
  <c r="Q400" i="5" l="1"/>
  <c r="I400" i="5"/>
  <c r="F531" i="5"/>
  <c r="S530" i="5"/>
  <c r="G530" i="5" s="1"/>
  <c r="J530" i="5" s="1"/>
  <c r="K530" i="5"/>
  <c r="M530" i="5" s="1"/>
  <c r="R531" i="5"/>
  <c r="T533" i="5"/>
  <c r="C534" i="5"/>
  <c r="L529" i="5"/>
  <c r="H401" i="5" l="1"/>
  <c r="Q401" i="5" s="1"/>
  <c r="O400" i="5"/>
  <c r="P400" i="5" s="1"/>
  <c r="N400" i="5"/>
  <c r="L530" i="5"/>
  <c r="R532" i="5"/>
  <c r="K531" i="5"/>
  <c r="M531" i="5" s="1"/>
  <c r="S531" i="5"/>
  <c r="G531" i="5" s="1"/>
  <c r="J531" i="5" s="1"/>
  <c r="F532" i="5"/>
  <c r="C535" i="5"/>
  <c r="T534" i="5"/>
  <c r="H402" i="5" l="1"/>
  <c r="N401" i="5"/>
  <c r="O401" i="5"/>
  <c r="P401" i="5" s="1"/>
  <c r="I401" i="5"/>
  <c r="L531" i="5"/>
  <c r="R533" i="5"/>
  <c r="K532" i="5"/>
  <c r="M532" i="5" s="1"/>
  <c r="S532" i="5"/>
  <c r="V48" i="5" s="1"/>
  <c r="C536" i="5"/>
  <c r="T535" i="5"/>
  <c r="F533" i="5"/>
  <c r="I402" i="5" l="1"/>
  <c r="Q402" i="5"/>
  <c r="L532" i="5"/>
  <c r="R534" i="5"/>
  <c r="K533" i="5"/>
  <c r="M533" i="5" s="1"/>
  <c r="S533" i="5"/>
  <c r="G533" i="5" s="1"/>
  <c r="J533" i="5" s="1"/>
  <c r="T536" i="5"/>
  <c r="C537" i="5"/>
  <c r="F534" i="5"/>
  <c r="G532" i="5"/>
  <c r="J532" i="5" s="1"/>
  <c r="O402" i="5" l="1"/>
  <c r="P402" i="5" s="1"/>
  <c r="H403" i="5"/>
  <c r="I403" i="5" s="1"/>
  <c r="N402" i="5"/>
  <c r="Q403" i="5"/>
  <c r="L533" i="5"/>
  <c r="T537" i="5"/>
  <c r="C538" i="5"/>
  <c r="R535" i="5"/>
  <c r="S534" i="5"/>
  <c r="G534" i="5" s="1"/>
  <c r="J534" i="5" s="1"/>
  <c r="K534" i="5"/>
  <c r="M534" i="5" s="1"/>
  <c r="F535" i="5"/>
  <c r="O403" i="5" l="1"/>
  <c r="P403" i="5" s="1"/>
  <c r="N403" i="5"/>
  <c r="H404" i="5"/>
  <c r="I404" i="5" s="1"/>
  <c r="T538" i="5"/>
  <c r="C539" i="5"/>
  <c r="F536" i="5"/>
  <c r="R536" i="5"/>
  <c r="S535" i="5"/>
  <c r="G535" i="5" s="1"/>
  <c r="J535" i="5" s="1"/>
  <c r="K535" i="5"/>
  <c r="M535" i="5" s="1"/>
  <c r="L534" i="5"/>
  <c r="Q404" i="5" l="1"/>
  <c r="H405" i="5"/>
  <c r="I405" i="5" s="1"/>
  <c r="O404" i="5"/>
  <c r="P404" i="5" s="1"/>
  <c r="N404" i="5"/>
  <c r="L535" i="5"/>
  <c r="F537" i="5"/>
  <c r="T539" i="5"/>
  <c r="C540" i="5"/>
  <c r="R537" i="5"/>
  <c r="S536" i="5"/>
  <c r="G536" i="5" s="1"/>
  <c r="J536" i="5" s="1"/>
  <c r="K536" i="5"/>
  <c r="M536" i="5" s="1"/>
  <c r="Q405" i="5" l="1"/>
  <c r="F538" i="5"/>
  <c r="L536" i="5"/>
  <c r="T540" i="5"/>
  <c r="C541" i="5"/>
  <c r="S537" i="5"/>
  <c r="G537" i="5" s="1"/>
  <c r="J537" i="5" s="1"/>
  <c r="K537" i="5"/>
  <c r="M537" i="5" s="1"/>
  <c r="R538" i="5"/>
  <c r="O405" i="5" l="1"/>
  <c r="P405" i="5" s="1"/>
  <c r="H406" i="5"/>
  <c r="I406" i="5" s="1"/>
  <c r="N405" i="5"/>
  <c r="Q406" i="5"/>
  <c r="L537" i="5"/>
  <c r="F539" i="5"/>
  <c r="T541" i="5"/>
  <c r="C542" i="5"/>
  <c r="R539" i="5"/>
  <c r="S538" i="5"/>
  <c r="G538" i="5" s="1"/>
  <c r="J538" i="5" s="1"/>
  <c r="K538" i="5"/>
  <c r="M538" i="5" s="1"/>
  <c r="O406" i="5" l="1"/>
  <c r="P406" i="5" s="1"/>
  <c r="N406" i="5"/>
  <c r="H407" i="5"/>
  <c r="I407" i="5" s="1"/>
  <c r="F540" i="5"/>
  <c r="C543" i="5"/>
  <c r="T542" i="5"/>
  <c r="R540" i="5"/>
  <c r="K539" i="5"/>
  <c r="M539" i="5" s="1"/>
  <c r="S539" i="5"/>
  <c r="G539" i="5" s="1"/>
  <c r="J539" i="5" s="1"/>
  <c r="L538" i="5"/>
  <c r="Q407" i="5" l="1"/>
  <c r="C544" i="5"/>
  <c r="T543" i="5"/>
  <c r="L539" i="5"/>
  <c r="F541" i="5"/>
  <c r="R541" i="5"/>
  <c r="K540" i="5"/>
  <c r="M540" i="5" s="1"/>
  <c r="S540" i="5"/>
  <c r="G540" i="5" s="1"/>
  <c r="J540" i="5" s="1"/>
  <c r="H408" i="5" l="1"/>
  <c r="I408" i="5" s="1"/>
  <c r="O407" i="5"/>
  <c r="P407" i="5" s="1"/>
  <c r="N407" i="5"/>
  <c r="F542" i="5"/>
  <c r="L540" i="5"/>
  <c r="R542" i="5"/>
  <c r="S541" i="5"/>
  <c r="G541" i="5" s="1"/>
  <c r="J541" i="5" s="1"/>
  <c r="K541" i="5"/>
  <c r="M541" i="5" s="1"/>
  <c r="T544" i="5"/>
  <c r="C545" i="5"/>
  <c r="Q408" i="5" l="1"/>
  <c r="L541" i="5"/>
  <c r="F543" i="5"/>
  <c r="T545" i="5"/>
  <c r="C546" i="5"/>
  <c r="R543" i="5"/>
  <c r="S542" i="5"/>
  <c r="G542" i="5" s="1"/>
  <c r="J542" i="5" s="1"/>
  <c r="K542" i="5"/>
  <c r="M542" i="5" s="1"/>
  <c r="O408" i="5" l="1"/>
  <c r="P408" i="5" s="1"/>
  <c r="H409" i="5"/>
  <c r="I409" i="5" s="1"/>
  <c r="N408" i="5"/>
  <c r="F544" i="5"/>
  <c r="R544" i="5"/>
  <c r="K543" i="5"/>
  <c r="M543" i="5" s="1"/>
  <c r="S543" i="5"/>
  <c r="G543" i="5" s="1"/>
  <c r="J543" i="5" s="1"/>
  <c r="T546" i="5"/>
  <c r="C547" i="5"/>
  <c r="L542" i="5"/>
  <c r="Q409" i="5" l="1"/>
  <c r="H410" i="5"/>
  <c r="I410" i="5" s="1"/>
  <c r="O409" i="5"/>
  <c r="P409" i="5" s="1"/>
  <c r="N409" i="5"/>
  <c r="R545" i="5"/>
  <c r="K544" i="5"/>
  <c r="M544" i="5" s="1"/>
  <c r="S544" i="5"/>
  <c r="G544" i="5" s="1"/>
  <c r="F545" i="5"/>
  <c r="T547" i="5"/>
  <c r="C548" i="5"/>
  <c r="L543" i="5"/>
  <c r="Q410" i="5" l="1"/>
  <c r="L544" i="5"/>
  <c r="J544" i="5"/>
  <c r="AF48" i="5" s="1"/>
  <c r="O13" i="3" s="1"/>
  <c r="AE48" i="5"/>
  <c r="M13" i="3" s="1"/>
  <c r="F546" i="5"/>
  <c r="V49" i="5"/>
  <c r="AD48" i="5"/>
  <c r="M28" i="3" s="1"/>
  <c r="R546" i="5"/>
  <c r="K545" i="5"/>
  <c r="M545" i="5" s="1"/>
  <c r="S545" i="5"/>
  <c r="G545" i="5" s="1"/>
  <c r="J545" i="5" s="1"/>
  <c r="T548" i="5"/>
  <c r="C549" i="5"/>
  <c r="H411" i="5" l="1"/>
  <c r="I411" i="5" s="1"/>
  <c r="O410" i="5"/>
  <c r="P410" i="5" s="1"/>
  <c r="N410" i="5"/>
  <c r="L545" i="5"/>
  <c r="T549" i="5"/>
  <c r="C550" i="5"/>
  <c r="R547" i="5"/>
  <c r="K546" i="5"/>
  <c r="M546" i="5" s="1"/>
  <c r="S546" i="5"/>
  <c r="G546" i="5" s="1"/>
  <c r="J546" i="5" s="1"/>
  <c r="F547" i="5"/>
  <c r="Q411" i="5" l="1"/>
  <c r="L546" i="5"/>
  <c r="R548" i="5"/>
  <c r="K547" i="5"/>
  <c r="M547" i="5" s="1"/>
  <c r="S547" i="5"/>
  <c r="G547" i="5" s="1"/>
  <c r="J547" i="5" s="1"/>
  <c r="F548" i="5"/>
  <c r="C551" i="5"/>
  <c r="T550" i="5"/>
  <c r="N411" i="5" l="1"/>
  <c r="O411" i="5"/>
  <c r="P411" i="5" s="1"/>
  <c r="H412" i="5"/>
  <c r="I412" i="5" s="1"/>
  <c r="F549" i="5"/>
  <c r="L547" i="5"/>
  <c r="R549" i="5"/>
  <c r="S548" i="5"/>
  <c r="G548" i="5" s="1"/>
  <c r="J548" i="5" s="1"/>
  <c r="K548" i="5"/>
  <c r="M548" i="5" s="1"/>
  <c r="T551" i="5"/>
  <c r="C552" i="5"/>
  <c r="Q412" i="5" l="1"/>
  <c r="L548" i="5"/>
  <c r="T552" i="5"/>
  <c r="C553" i="5"/>
  <c r="F550" i="5"/>
  <c r="R550" i="5"/>
  <c r="S549" i="5"/>
  <c r="G549" i="5" s="1"/>
  <c r="J549" i="5" s="1"/>
  <c r="K549" i="5"/>
  <c r="M549" i="5" s="1"/>
  <c r="N412" i="5" l="1"/>
  <c r="O412" i="5"/>
  <c r="P412" i="5" s="1"/>
  <c r="H413" i="5"/>
  <c r="I413" i="5" s="1"/>
  <c r="L549" i="5"/>
  <c r="F551" i="5"/>
  <c r="R551" i="5"/>
  <c r="S550" i="5"/>
  <c r="G550" i="5" s="1"/>
  <c r="J550" i="5" s="1"/>
  <c r="K550" i="5"/>
  <c r="M550" i="5" s="1"/>
  <c r="T553" i="5"/>
  <c r="C554" i="5"/>
  <c r="Q413" i="5" l="1"/>
  <c r="O413" i="5"/>
  <c r="P413" i="5" s="1"/>
  <c r="H414" i="5"/>
  <c r="I414" i="5" s="1"/>
  <c r="N413" i="5"/>
  <c r="Q414" i="5"/>
  <c r="R552" i="5"/>
  <c r="K551" i="5"/>
  <c r="M551" i="5" s="1"/>
  <c r="S551" i="5"/>
  <c r="G551" i="5" s="1"/>
  <c r="J551" i="5" s="1"/>
  <c r="F552" i="5"/>
  <c r="L550" i="5"/>
  <c r="T554" i="5"/>
  <c r="C555" i="5"/>
  <c r="H415" i="5" l="1"/>
  <c r="I415" i="5" s="1"/>
  <c r="N414" i="5"/>
  <c r="O414" i="5"/>
  <c r="P414" i="5" s="1"/>
  <c r="R553" i="5"/>
  <c r="K552" i="5"/>
  <c r="M552" i="5" s="1"/>
  <c r="S552" i="5"/>
  <c r="G552" i="5" s="1"/>
  <c r="J552" i="5" s="1"/>
  <c r="T555" i="5"/>
  <c r="C556" i="5"/>
  <c r="L551" i="5"/>
  <c r="F553" i="5"/>
  <c r="Q415" i="5" l="1"/>
  <c r="L552" i="5"/>
  <c r="T556" i="5"/>
  <c r="C557" i="5"/>
  <c r="F554" i="5"/>
  <c r="R554" i="5"/>
  <c r="K553" i="5"/>
  <c r="M553" i="5" s="1"/>
  <c r="S553" i="5"/>
  <c r="G553" i="5" s="1"/>
  <c r="J553" i="5" s="1"/>
  <c r="O415" i="5" l="1"/>
  <c r="P415" i="5" s="1"/>
  <c r="H416" i="5"/>
  <c r="I416" i="5" s="1"/>
  <c r="N415" i="5"/>
  <c r="Q416" i="5"/>
  <c r="F555" i="5"/>
  <c r="C558" i="5"/>
  <c r="T557" i="5"/>
  <c r="S554" i="5"/>
  <c r="G554" i="5" s="1"/>
  <c r="J554" i="5" s="1"/>
  <c r="R555" i="5"/>
  <c r="K554" i="5"/>
  <c r="M554" i="5" s="1"/>
  <c r="L553" i="5"/>
  <c r="N416" i="5" l="1"/>
  <c r="O416" i="5"/>
  <c r="P416" i="5" s="1"/>
  <c r="H417" i="5"/>
  <c r="I417" i="5" s="1"/>
  <c r="L554" i="5"/>
  <c r="T558" i="5"/>
  <c r="C559" i="5"/>
  <c r="F556" i="5"/>
  <c r="R556" i="5"/>
  <c r="K555" i="5"/>
  <c r="M555" i="5" s="1"/>
  <c r="S555" i="5"/>
  <c r="G555" i="5" s="1"/>
  <c r="J555" i="5" s="1"/>
  <c r="Q417" i="5" l="1"/>
  <c r="L555" i="5"/>
  <c r="F557" i="5"/>
  <c r="T559" i="5"/>
  <c r="C560" i="5"/>
  <c r="R557" i="5"/>
  <c r="K556" i="5"/>
  <c r="M556" i="5" s="1"/>
  <c r="S556" i="5"/>
  <c r="V50" i="5" s="1"/>
  <c r="N417" i="5" l="1"/>
  <c r="H418" i="5"/>
  <c r="I418" i="5" s="1"/>
  <c r="O417" i="5"/>
  <c r="P417" i="5" s="1"/>
  <c r="Q418" i="5"/>
  <c r="G556" i="5"/>
  <c r="J556" i="5" s="1"/>
  <c r="L556" i="5"/>
  <c r="T560" i="5"/>
  <c r="C561" i="5"/>
  <c r="F558" i="5"/>
  <c r="R558" i="5"/>
  <c r="S557" i="5"/>
  <c r="G557" i="5" s="1"/>
  <c r="J557" i="5" s="1"/>
  <c r="K557" i="5"/>
  <c r="M557" i="5" s="1"/>
  <c r="H419" i="5" l="1"/>
  <c r="Q419" i="5" s="1"/>
  <c r="O418" i="5"/>
  <c r="P418" i="5" s="1"/>
  <c r="N418" i="5"/>
  <c r="F559" i="5"/>
  <c r="T561" i="5"/>
  <c r="C562" i="5"/>
  <c r="L557" i="5"/>
  <c r="R559" i="5"/>
  <c r="S558" i="5"/>
  <c r="G558" i="5" s="1"/>
  <c r="J558" i="5" s="1"/>
  <c r="K558" i="5"/>
  <c r="M558" i="5" s="1"/>
  <c r="N419" i="5" l="1"/>
  <c r="H420" i="5"/>
  <c r="Q420" i="5" s="1"/>
  <c r="O419" i="5"/>
  <c r="P419" i="5" s="1"/>
  <c r="I419" i="5"/>
  <c r="I420" i="5" s="1"/>
  <c r="F560" i="5"/>
  <c r="L558" i="5"/>
  <c r="R560" i="5"/>
  <c r="K559" i="5"/>
  <c r="M559" i="5" s="1"/>
  <c r="S559" i="5"/>
  <c r="G559" i="5" s="1"/>
  <c r="J559" i="5" s="1"/>
  <c r="T562" i="5"/>
  <c r="C563" i="5"/>
  <c r="N420" i="5" l="1"/>
  <c r="H421" i="5"/>
  <c r="Q421" i="5" s="1"/>
  <c r="O420" i="5"/>
  <c r="P420" i="5" s="1"/>
  <c r="L559" i="5"/>
  <c r="F561" i="5"/>
  <c r="R561" i="5"/>
  <c r="S560" i="5"/>
  <c r="G560" i="5" s="1"/>
  <c r="J560" i="5" s="1"/>
  <c r="K560" i="5"/>
  <c r="M560" i="5" s="1"/>
  <c r="T563" i="5"/>
  <c r="C564" i="5"/>
  <c r="I421" i="5" l="1"/>
  <c r="N421" i="5"/>
  <c r="O421" i="5"/>
  <c r="P421" i="5" s="1"/>
  <c r="H422" i="5"/>
  <c r="Q422" i="5" s="1"/>
  <c r="S561" i="5"/>
  <c r="G561" i="5" s="1"/>
  <c r="J561" i="5" s="1"/>
  <c r="K561" i="5"/>
  <c r="M561" i="5" s="1"/>
  <c r="R562" i="5"/>
  <c r="F562" i="5"/>
  <c r="L560" i="5"/>
  <c r="C565" i="5"/>
  <c r="T564" i="5"/>
  <c r="I422" i="5" l="1"/>
  <c r="H423" i="5"/>
  <c r="Q423" i="5" s="1"/>
  <c r="N422" i="5"/>
  <c r="O422" i="5"/>
  <c r="P422" i="5" s="1"/>
  <c r="L561" i="5"/>
  <c r="F563" i="5"/>
  <c r="S562" i="5"/>
  <c r="G562" i="5" s="1"/>
  <c r="J562" i="5" s="1"/>
  <c r="R563" i="5"/>
  <c r="K562" i="5"/>
  <c r="M562" i="5" s="1"/>
  <c r="C566" i="5"/>
  <c r="T565" i="5"/>
  <c r="I423" i="5" l="1"/>
  <c r="H424" i="5"/>
  <c r="Q424" i="5" s="1"/>
  <c r="O423" i="5"/>
  <c r="P423" i="5" s="1"/>
  <c r="N423" i="5"/>
  <c r="C567" i="5"/>
  <c r="T566" i="5"/>
  <c r="L562" i="5"/>
  <c r="R564" i="5"/>
  <c r="K563" i="5"/>
  <c r="M563" i="5" s="1"/>
  <c r="S563" i="5"/>
  <c r="G563" i="5" s="1"/>
  <c r="J563" i="5" s="1"/>
  <c r="F564" i="5"/>
  <c r="I424" i="5" l="1"/>
  <c r="N424" i="5"/>
  <c r="H425" i="5"/>
  <c r="Q425" i="5" s="1"/>
  <c r="O424" i="5"/>
  <c r="P424" i="5" s="1"/>
  <c r="R565" i="5"/>
  <c r="K564" i="5"/>
  <c r="M564" i="5" s="1"/>
  <c r="S564" i="5"/>
  <c r="G564" i="5" s="1"/>
  <c r="J564" i="5" s="1"/>
  <c r="C568" i="5"/>
  <c r="T567" i="5"/>
  <c r="F565" i="5"/>
  <c r="L563" i="5"/>
  <c r="I425" i="5" l="1"/>
  <c r="N425" i="5"/>
  <c r="H426" i="5"/>
  <c r="Q426" i="5" s="1"/>
  <c r="O425" i="5"/>
  <c r="P425" i="5" s="1"/>
  <c r="L564" i="5"/>
  <c r="R566" i="5"/>
  <c r="K565" i="5"/>
  <c r="M565" i="5" s="1"/>
  <c r="S565" i="5"/>
  <c r="G565" i="5" s="1"/>
  <c r="J565" i="5" s="1"/>
  <c r="T568" i="5"/>
  <c r="C569" i="5"/>
  <c r="F566" i="5"/>
  <c r="I426" i="5" l="1"/>
  <c r="N426" i="5"/>
  <c r="H427" i="5"/>
  <c r="I427" i="5" s="1"/>
  <c r="O426" i="5"/>
  <c r="P426" i="5" s="1"/>
  <c r="Q427" i="5"/>
  <c r="L565" i="5"/>
  <c r="T569" i="5"/>
  <c r="C570" i="5"/>
  <c r="F567" i="5"/>
  <c r="R567" i="5"/>
  <c r="S566" i="5"/>
  <c r="G566" i="5" s="1"/>
  <c r="J566" i="5" s="1"/>
  <c r="K566" i="5"/>
  <c r="M566" i="5" s="1"/>
  <c r="O427" i="5" l="1"/>
  <c r="P427" i="5" s="1"/>
  <c r="H428" i="5"/>
  <c r="I428" i="5" s="1"/>
  <c r="N427" i="5"/>
  <c r="Q428" i="5"/>
  <c r="F568" i="5"/>
  <c r="L566" i="5"/>
  <c r="T570" i="5"/>
  <c r="C571" i="5"/>
  <c r="R568" i="5"/>
  <c r="S567" i="5"/>
  <c r="G567" i="5" s="1"/>
  <c r="J567" i="5" s="1"/>
  <c r="K567" i="5"/>
  <c r="M567" i="5" s="1"/>
  <c r="O428" i="5" l="1"/>
  <c r="P428" i="5" s="1"/>
  <c r="N428" i="5"/>
  <c r="H429" i="5"/>
  <c r="I429" i="5" s="1"/>
  <c r="L567" i="5"/>
  <c r="T571" i="5"/>
  <c r="C572" i="5"/>
  <c r="F569" i="5"/>
  <c r="R569" i="5"/>
  <c r="S568" i="5"/>
  <c r="V51" i="5" s="1"/>
  <c r="K568" i="5"/>
  <c r="M568" i="5" s="1"/>
  <c r="Q429" i="5" l="1"/>
  <c r="O429" i="5"/>
  <c r="P429" i="5" s="1"/>
  <c r="N429" i="5"/>
  <c r="H430" i="5"/>
  <c r="I430" i="5" s="1"/>
  <c r="L568" i="5"/>
  <c r="F570" i="5"/>
  <c r="C573" i="5"/>
  <c r="T572" i="5"/>
  <c r="S569" i="5"/>
  <c r="G569" i="5" s="1"/>
  <c r="J569" i="5" s="1"/>
  <c r="K569" i="5"/>
  <c r="M569" i="5" s="1"/>
  <c r="R570" i="5"/>
  <c r="G568" i="5"/>
  <c r="J568" i="5" s="1"/>
  <c r="Q430" i="5" l="1"/>
  <c r="N430" i="5"/>
  <c r="H431" i="5"/>
  <c r="O430" i="5"/>
  <c r="P430" i="5" s="1"/>
  <c r="Q431" i="5"/>
  <c r="I431" i="5"/>
  <c r="C574" i="5"/>
  <c r="T573" i="5"/>
  <c r="F571" i="5"/>
  <c r="R571" i="5"/>
  <c r="S570" i="5"/>
  <c r="G570" i="5" s="1"/>
  <c r="J570" i="5" s="1"/>
  <c r="K570" i="5"/>
  <c r="M570" i="5" s="1"/>
  <c r="L569" i="5"/>
  <c r="O431" i="5" l="1"/>
  <c r="P431" i="5" s="1"/>
  <c r="N431" i="5"/>
  <c r="H432" i="5"/>
  <c r="L570" i="5"/>
  <c r="R572" i="5"/>
  <c r="K571" i="5"/>
  <c r="M571" i="5" s="1"/>
  <c r="S571" i="5"/>
  <c r="G571" i="5" s="1"/>
  <c r="J571" i="5" s="1"/>
  <c r="C575" i="5"/>
  <c r="T574" i="5"/>
  <c r="F572" i="5"/>
  <c r="I432" i="5" l="1"/>
  <c r="Q432" i="5"/>
  <c r="F573" i="5"/>
  <c r="R573" i="5"/>
  <c r="K572" i="5"/>
  <c r="M572" i="5" s="1"/>
  <c r="S572" i="5"/>
  <c r="G572" i="5" s="1"/>
  <c r="J572" i="5" s="1"/>
  <c r="T575" i="5"/>
  <c r="C576" i="5"/>
  <c r="L571" i="5"/>
  <c r="O432" i="5" l="1"/>
  <c r="P432" i="5" s="1"/>
  <c r="H433" i="5"/>
  <c r="Q433" i="5" s="1"/>
  <c r="N432" i="5"/>
  <c r="L572" i="5"/>
  <c r="F574" i="5"/>
  <c r="T576" i="5"/>
  <c r="C577" i="5"/>
  <c r="R574" i="5"/>
  <c r="S573" i="5"/>
  <c r="G573" i="5" s="1"/>
  <c r="J573" i="5" s="1"/>
  <c r="K573" i="5"/>
  <c r="M573" i="5" s="1"/>
  <c r="I433" i="5" l="1"/>
  <c r="N433" i="5"/>
  <c r="H434" i="5"/>
  <c r="Q434" i="5" s="1"/>
  <c r="O433" i="5"/>
  <c r="P433" i="5" s="1"/>
  <c r="F575" i="5"/>
  <c r="L573" i="5"/>
  <c r="R575" i="5"/>
  <c r="S574" i="5"/>
  <c r="G574" i="5" s="1"/>
  <c r="J574" i="5" s="1"/>
  <c r="K574" i="5"/>
  <c r="M574" i="5" s="1"/>
  <c r="T577" i="5"/>
  <c r="C578" i="5"/>
  <c r="I434" i="5" l="1"/>
  <c r="O434" i="5"/>
  <c r="P434" i="5" s="1"/>
  <c r="N434" i="5"/>
  <c r="H435" i="5"/>
  <c r="Q435" i="5" s="1"/>
  <c r="L574" i="5"/>
  <c r="F576" i="5"/>
  <c r="R576" i="5"/>
  <c r="K575" i="5"/>
  <c r="M575" i="5" s="1"/>
  <c r="S575" i="5"/>
  <c r="G575" i="5" s="1"/>
  <c r="J575" i="5" s="1"/>
  <c r="C579" i="5"/>
  <c r="T578" i="5"/>
  <c r="N435" i="5" l="1"/>
  <c r="O435" i="5"/>
  <c r="P435" i="5" s="1"/>
  <c r="H436" i="5"/>
  <c r="Q436" i="5" s="1"/>
  <c r="I435" i="5"/>
  <c r="F577" i="5"/>
  <c r="R577" i="5"/>
  <c r="K576" i="5"/>
  <c r="M576" i="5" s="1"/>
  <c r="S576" i="5"/>
  <c r="G576" i="5" s="1"/>
  <c r="J576" i="5" s="1"/>
  <c r="C580" i="5"/>
  <c r="T579" i="5"/>
  <c r="L575" i="5"/>
  <c r="I436" i="5" l="1"/>
  <c r="O436" i="5"/>
  <c r="P436" i="5" s="1"/>
  <c r="N436" i="5"/>
  <c r="H437" i="5"/>
  <c r="L576" i="5"/>
  <c r="C581" i="5"/>
  <c r="T580" i="5"/>
  <c r="F578" i="5"/>
  <c r="R578" i="5"/>
  <c r="K577" i="5"/>
  <c r="M577" i="5" s="1"/>
  <c r="S577" i="5"/>
  <c r="G577" i="5" s="1"/>
  <c r="J577" i="5" s="1"/>
  <c r="Q437" i="5" l="1"/>
  <c r="I437" i="5"/>
  <c r="L577" i="5"/>
  <c r="F579" i="5"/>
  <c r="C582" i="5"/>
  <c r="T581" i="5"/>
  <c r="R579" i="5"/>
  <c r="S578" i="5"/>
  <c r="G578" i="5" s="1"/>
  <c r="J578" i="5" s="1"/>
  <c r="K578" i="5"/>
  <c r="M578" i="5" s="1"/>
  <c r="N437" i="5" l="1"/>
  <c r="O437" i="5"/>
  <c r="P437" i="5" s="1"/>
  <c r="H438" i="5"/>
  <c r="Q438" i="5" s="1"/>
  <c r="R580" i="5"/>
  <c r="K579" i="5"/>
  <c r="M579" i="5" s="1"/>
  <c r="S579" i="5"/>
  <c r="G579" i="5" s="1"/>
  <c r="J579" i="5" s="1"/>
  <c r="T582" i="5"/>
  <c r="C583" i="5"/>
  <c r="L578" i="5"/>
  <c r="F580" i="5"/>
  <c r="I438" i="5" l="1"/>
  <c r="N438" i="5"/>
  <c r="H439" i="5"/>
  <c r="I439" i="5" s="1"/>
  <c r="O438" i="5"/>
  <c r="P438" i="5" s="1"/>
  <c r="Q439" i="5"/>
  <c r="L579" i="5"/>
  <c r="R581" i="5"/>
  <c r="S580" i="5"/>
  <c r="V52" i="5" s="1"/>
  <c r="K580" i="5"/>
  <c r="M580" i="5" s="1"/>
  <c r="F581" i="5"/>
  <c r="T583" i="5"/>
  <c r="C584" i="5"/>
  <c r="H440" i="5" l="1"/>
  <c r="Q440" i="5" s="1"/>
  <c r="O439" i="5"/>
  <c r="P439" i="5" s="1"/>
  <c r="N439" i="5"/>
  <c r="L580" i="5"/>
  <c r="G580" i="5"/>
  <c r="J580" i="5" s="1"/>
  <c r="T584" i="5"/>
  <c r="C585" i="5"/>
  <c r="F582" i="5"/>
  <c r="R582" i="5"/>
  <c r="S581" i="5"/>
  <c r="G581" i="5" s="1"/>
  <c r="J581" i="5" s="1"/>
  <c r="K581" i="5"/>
  <c r="M581" i="5" s="1"/>
  <c r="O440" i="5" l="1"/>
  <c r="P440" i="5" s="1"/>
  <c r="N440" i="5"/>
  <c r="H441" i="5"/>
  <c r="Q441" i="5" s="1"/>
  <c r="H442" i="5" s="1"/>
  <c r="I440" i="5"/>
  <c r="L581" i="5"/>
  <c r="F583" i="5"/>
  <c r="R583" i="5"/>
  <c r="S582" i="5"/>
  <c r="G582" i="5" s="1"/>
  <c r="J582" i="5" s="1"/>
  <c r="K582" i="5"/>
  <c r="M582" i="5" s="1"/>
  <c r="T585" i="5"/>
  <c r="C586" i="5"/>
  <c r="O441" i="5" l="1"/>
  <c r="P441" i="5" s="1"/>
  <c r="Q442" i="5"/>
  <c r="N441" i="5"/>
  <c r="I441" i="5"/>
  <c r="I442" i="5" s="1"/>
  <c r="O442" i="5"/>
  <c r="P442" i="5" s="1"/>
  <c r="H443" i="5"/>
  <c r="N442" i="5"/>
  <c r="L582" i="5"/>
  <c r="R584" i="5"/>
  <c r="K583" i="5"/>
  <c r="M583" i="5" s="1"/>
  <c r="S583" i="5"/>
  <c r="G583" i="5" s="1"/>
  <c r="J583" i="5" s="1"/>
  <c r="F584" i="5"/>
  <c r="C587" i="5"/>
  <c r="T586" i="5"/>
  <c r="I443" i="5" l="1"/>
  <c r="Q443" i="5"/>
  <c r="C588" i="5"/>
  <c r="T587" i="5"/>
  <c r="F585" i="5"/>
  <c r="R585" i="5"/>
  <c r="K584" i="5"/>
  <c r="M584" i="5" s="1"/>
  <c r="S584" i="5"/>
  <c r="G584" i="5" s="1"/>
  <c r="J584" i="5" s="1"/>
  <c r="L583" i="5"/>
  <c r="H444" i="5" l="1"/>
  <c r="I444" i="5" s="1"/>
  <c r="O443" i="5"/>
  <c r="P443" i="5" s="1"/>
  <c r="N443" i="5"/>
  <c r="L584" i="5"/>
  <c r="F586" i="5"/>
  <c r="R586" i="5"/>
  <c r="K585" i="5"/>
  <c r="M585" i="5" s="1"/>
  <c r="S585" i="5"/>
  <c r="G585" i="5" s="1"/>
  <c r="J585" i="5" s="1"/>
  <c r="C589" i="5"/>
  <c r="T588" i="5"/>
  <c r="Q444" i="5" l="1"/>
  <c r="O444" i="5" s="1"/>
  <c r="P444" i="5" s="1"/>
  <c r="S586" i="5"/>
  <c r="G586" i="5" s="1"/>
  <c r="J586" i="5" s="1"/>
  <c r="R587" i="5"/>
  <c r="K586" i="5"/>
  <c r="M586" i="5" s="1"/>
  <c r="F587" i="5"/>
  <c r="L585" i="5"/>
  <c r="C590" i="5"/>
  <c r="T589" i="5"/>
  <c r="N444" i="5" l="1"/>
  <c r="H445" i="5"/>
  <c r="I445" i="5" s="1"/>
  <c r="L586" i="5"/>
  <c r="R588" i="5"/>
  <c r="K587" i="5"/>
  <c r="M587" i="5" s="1"/>
  <c r="S587" i="5"/>
  <c r="G587" i="5" s="1"/>
  <c r="J587" i="5" s="1"/>
  <c r="T590" i="5"/>
  <c r="C591" i="5"/>
  <c r="F588" i="5"/>
  <c r="Q445" i="5" l="1"/>
  <c r="F589" i="5"/>
  <c r="L587" i="5"/>
  <c r="R589" i="5"/>
  <c r="K588" i="5"/>
  <c r="M588" i="5" s="1"/>
  <c r="S588" i="5"/>
  <c r="G588" i="5" s="1"/>
  <c r="J588" i="5" s="1"/>
  <c r="T591" i="5"/>
  <c r="C592" i="5"/>
  <c r="O445" i="5" l="1"/>
  <c r="P445" i="5" s="1"/>
  <c r="H446" i="5"/>
  <c r="I446" i="5" s="1"/>
  <c r="N445" i="5"/>
  <c r="L588" i="5"/>
  <c r="T592" i="5"/>
  <c r="C593" i="5"/>
  <c r="R590" i="5"/>
  <c r="S589" i="5"/>
  <c r="G589" i="5" s="1"/>
  <c r="J589" i="5" s="1"/>
  <c r="K589" i="5"/>
  <c r="M589" i="5" s="1"/>
  <c r="F590" i="5"/>
  <c r="Q446" i="5" l="1"/>
  <c r="H447" i="5" s="1"/>
  <c r="I447" i="5" s="1"/>
  <c r="N446" i="5"/>
  <c r="O446" i="5"/>
  <c r="P446" i="5" s="1"/>
  <c r="L589" i="5"/>
  <c r="F591" i="5"/>
  <c r="T593" i="5"/>
  <c r="C594" i="5"/>
  <c r="R591" i="5"/>
  <c r="S590" i="5"/>
  <c r="G590" i="5" s="1"/>
  <c r="J590" i="5" s="1"/>
  <c r="K590" i="5"/>
  <c r="M590" i="5" s="1"/>
  <c r="Q447" i="5" l="1"/>
  <c r="C595" i="5"/>
  <c r="T594" i="5"/>
  <c r="F592" i="5"/>
  <c r="R592" i="5"/>
  <c r="K591" i="5"/>
  <c r="M591" i="5" s="1"/>
  <c r="S591" i="5"/>
  <c r="G591" i="5" s="1"/>
  <c r="J591" i="5" s="1"/>
  <c r="L590" i="5"/>
  <c r="O447" i="5" l="1"/>
  <c r="P447" i="5" s="1"/>
  <c r="N447" i="5"/>
  <c r="H448" i="5"/>
  <c r="I448" i="5" s="1"/>
  <c r="L591" i="5"/>
  <c r="C596" i="5"/>
  <c r="T595" i="5"/>
  <c r="F593" i="5"/>
  <c r="R593" i="5"/>
  <c r="S592" i="5"/>
  <c r="V53" i="5" s="1"/>
  <c r="K592" i="5"/>
  <c r="M592" i="5" s="1"/>
  <c r="Q448" i="5" l="1"/>
  <c r="G592" i="5"/>
  <c r="J592" i="5" s="1"/>
  <c r="L592" i="5"/>
  <c r="F594" i="5"/>
  <c r="T596" i="5"/>
  <c r="C597" i="5"/>
  <c r="S593" i="5"/>
  <c r="G593" i="5" s="1"/>
  <c r="J593" i="5" s="1"/>
  <c r="K593" i="5"/>
  <c r="M593" i="5" s="1"/>
  <c r="R594" i="5"/>
  <c r="N448" i="5" l="1"/>
  <c r="H449" i="5"/>
  <c r="I449" i="5" s="1"/>
  <c r="O448" i="5"/>
  <c r="P448" i="5" s="1"/>
  <c r="Q449" i="5"/>
  <c r="S594" i="5"/>
  <c r="G594" i="5" s="1"/>
  <c r="J594" i="5" s="1"/>
  <c r="R595" i="5"/>
  <c r="K594" i="5"/>
  <c r="M594" i="5" s="1"/>
  <c r="L593" i="5"/>
  <c r="C598" i="5"/>
  <c r="T597" i="5"/>
  <c r="F595" i="5"/>
  <c r="O449" i="5" l="1"/>
  <c r="P449" i="5" s="1"/>
  <c r="N449" i="5"/>
  <c r="H450" i="5"/>
  <c r="I450" i="5" s="1"/>
  <c r="L594" i="5"/>
  <c r="R596" i="5"/>
  <c r="K595" i="5"/>
  <c r="M595" i="5" s="1"/>
  <c r="S595" i="5"/>
  <c r="G595" i="5" s="1"/>
  <c r="J595" i="5" s="1"/>
  <c r="F596" i="5"/>
  <c r="T598" i="5"/>
  <c r="C599" i="5"/>
  <c r="Q450" i="5" l="1"/>
  <c r="H451" i="5"/>
  <c r="Q451" i="5" s="1"/>
  <c r="O450" i="5"/>
  <c r="P450" i="5" s="1"/>
  <c r="N450" i="5"/>
  <c r="L595" i="5"/>
  <c r="R597" i="5"/>
  <c r="K596" i="5"/>
  <c r="M596" i="5" s="1"/>
  <c r="S596" i="5"/>
  <c r="G596" i="5" s="1"/>
  <c r="J596" i="5" s="1"/>
  <c r="T599" i="5"/>
  <c r="C600" i="5"/>
  <c r="F597" i="5"/>
  <c r="N451" i="5" l="1"/>
  <c r="H452" i="5"/>
  <c r="Q452" i="5" s="1"/>
  <c r="O451" i="5"/>
  <c r="P451" i="5" s="1"/>
  <c r="I451" i="5"/>
  <c r="I452" i="5" s="1"/>
  <c r="R598" i="5"/>
  <c r="K597" i="5"/>
  <c r="M597" i="5" s="1"/>
  <c r="S597" i="5"/>
  <c r="G597" i="5" s="1"/>
  <c r="J597" i="5" s="1"/>
  <c r="L596" i="5"/>
  <c r="F598" i="5"/>
  <c r="C601" i="5"/>
  <c r="T600" i="5"/>
  <c r="N452" i="5" l="1"/>
  <c r="H453" i="5"/>
  <c r="Q453" i="5" s="1"/>
  <c r="O452" i="5"/>
  <c r="P452" i="5" s="1"/>
  <c r="R599" i="5"/>
  <c r="S598" i="5"/>
  <c r="G598" i="5" s="1"/>
  <c r="J598" i="5" s="1"/>
  <c r="K598" i="5"/>
  <c r="M598" i="5" s="1"/>
  <c r="F599" i="5"/>
  <c r="L597" i="5"/>
  <c r="T601" i="5"/>
  <c r="C602" i="5"/>
  <c r="I453" i="5" l="1"/>
  <c r="N453" i="5"/>
  <c r="H454" i="5"/>
  <c r="Q454" i="5" s="1"/>
  <c r="O453" i="5"/>
  <c r="P453" i="5" s="1"/>
  <c r="I454" i="5"/>
  <c r="L598" i="5"/>
  <c r="R600" i="5"/>
  <c r="S599" i="5"/>
  <c r="G599" i="5" s="1"/>
  <c r="J599" i="5" s="1"/>
  <c r="K599" i="5"/>
  <c r="M599" i="5" s="1"/>
  <c r="F600" i="5"/>
  <c r="T602" i="5"/>
  <c r="C603" i="5"/>
  <c r="H455" i="5" l="1"/>
  <c r="I455" i="5" s="1"/>
  <c r="N454" i="5"/>
  <c r="O454" i="5"/>
  <c r="P454" i="5" s="1"/>
  <c r="R601" i="5"/>
  <c r="S600" i="5"/>
  <c r="G600" i="5" s="1"/>
  <c r="J600" i="5" s="1"/>
  <c r="K600" i="5"/>
  <c r="M600" i="5" s="1"/>
  <c r="L599" i="5"/>
  <c r="F601" i="5"/>
  <c r="C604" i="5"/>
  <c r="T604" i="5" s="1"/>
  <c r="T603" i="5"/>
  <c r="Q455" i="5" l="1"/>
  <c r="O455" i="5" s="1"/>
  <c r="P455" i="5" s="1"/>
  <c r="H456" i="5"/>
  <c r="I456" i="5" s="1"/>
  <c r="F602" i="5"/>
  <c r="L600" i="5"/>
  <c r="S601" i="5"/>
  <c r="G601" i="5" s="1"/>
  <c r="J601" i="5" s="1"/>
  <c r="K601" i="5"/>
  <c r="M601" i="5" s="1"/>
  <c r="R602" i="5"/>
  <c r="Q456" i="5" l="1"/>
  <c r="N455" i="5"/>
  <c r="H457" i="5"/>
  <c r="I457" i="5" s="1"/>
  <c r="N456" i="5"/>
  <c r="O456" i="5"/>
  <c r="P456" i="5" s="1"/>
  <c r="Q457" i="5"/>
  <c r="F603" i="5"/>
  <c r="L601" i="5"/>
  <c r="R603" i="5"/>
  <c r="S602" i="5"/>
  <c r="G602" i="5" s="1"/>
  <c r="J602" i="5" s="1"/>
  <c r="K602" i="5"/>
  <c r="M602" i="5" s="1"/>
  <c r="O457" i="5" l="1"/>
  <c r="P457" i="5" s="1"/>
  <c r="N457" i="5"/>
  <c r="H458" i="5"/>
  <c r="I458" i="5" s="1"/>
  <c r="L602" i="5"/>
  <c r="F604" i="5"/>
  <c r="R604" i="5"/>
  <c r="K603" i="5"/>
  <c r="M603" i="5" s="1"/>
  <c r="S603" i="5"/>
  <c r="G603" i="5" s="1"/>
  <c r="J603" i="5" s="1"/>
  <c r="Q458" i="5" l="1"/>
  <c r="H459" i="5" s="1"/>
  <c r="I459" i="5" s="1"/>
  <c r="S604" i="5"/>
  <c r="AB21" i="5" s="1"/>
  <c r="K604" i="5"/>
  <c r="M604" i="5" s="1"/>
  <c r="L603" i="5"/>
  <c r="Q459" i="5" l="1"/>
  <c r="O458" i="5"/>
  <c r="P458" i="5" s="1"/>
  <c r="N458" i="5"/>
  <c r="N459" i="5"/>
  <c r="H460" i="5"/>
  <c r="I460" i="5" s="1"/>
  <c r="O459" i="5"/>
  <c r="P459" i="5" s="1"/>
  <c r="Q460" i="5"/>
  <c r="AF21" i="5"/>
  <c r="D6" i="3"/>
  <c r="AE21" i="5"/>
  <c r="AC21" i="5" s="1"/>
  <c r="L604" i="5"/>
  <c r="V54" i="5"/>
  <c r="AD49" i="5"/>
  <c r="M29" i="3" s="1"/>
  <c r="G604" i="5"/>
  <c r="O460" i="5" l="1"/>
  <c r="P460" i="5" s="1"/>
  <c r="N460" i="5"/>
  <c r="H461" i="5"/>
  <c r="Q461" i="5" s="1"/>
  <c r="F6" i="3"/>
  <c r="AE49" i="5"/>
  <c r="M14" i="3" s="1"/>
  <c r="J604" i="5"/>
  <c r="AF49" i="5" s="1"/>
  <c r="O14" i="3" s="1"/>
  <c r="AB22" i="5"/>
  <c r="AC22" i="5" s="1"/>
  <c r="I461" i="5" l="1"/>
  <c r="H462" i="5"/>
  <c r="Q462" i="5" s="1"/>
  <c r="N461" i="5"/>
  <c r="O461" i="5"/>
  <c r="P461" i="5" s="1"/>
  <c r="N462" i="5" l="1"/>
  <c r="O462" i="5"/>
  <c r="P462" i="5" s="1"/>
  <c r="H463" i="5"/>
  <c r="Q463" i="5" s="1"/>
  <c r="I462" i="5"/>
  <c r="I463" i="5" l="1"/>
  <c r="N463" i="5"/>
  <c r="O463" i="5"/>
  <c r="P463" i="5" s="1"/>
  <c r="H464" i="5"/>
  <c r="Q464" i="5" s="1"/>
  <c r="O464" i="5" l="1"/>
  <c r="P464" i="5" s="1"/>
  <c r="H465" i="5"/>
  <c r="Q465" i="5" s="1"/>
  <c r="N464" i="5"/>
  <c r="I464" i="5"/>
  <c r="I465" i="5" s="1"/>
  <c r="N465" i="5" l="1"/>
  <c r="H466" i="5"/>
  <c r="Q466" i="5" s="1"/>
  <c r="O465" i="5"/>
  <c r="P465" i="5" s="1"/>
  <c r="N466" i="5" l="1"/>
  <c r="H467" i="5"/>
  <c r="O466" i="5"/>
  <c r="P466" i="5" s="1"/>
  <c r="Q467" i="5"/>
  <c r="I466" i="5"/>
  <c r="H468" i="5" l="1"/>
  <c r="Q468" i="5" s="1"/>
  <c r="O467" i="5"/>
  <c r="P467" i="5" s="1"/>
  <c r="N467" i="5"/>
  <c r="I467" i="5"/>
  <c r="I468" i="5" l="1"/>
  <c r="N468" i="5"/>
  <c r="H469" i="5"/>
  <c r="Q469" i="5" s="1"/>
  <c r="O468" i="5"/>
  <c r="P468" i="5" s="1"/>
  <c r="O469" i="5" l="1"/>
  <c r="P469" i="5" s="1"/>
  <c r="H470" i="5"/>
  <c r="Q470" i="5" s="1"/>
  <c r="N469" i="5"/>
  <c r="I469" i="5"/>
  <c r="I470" i="5" s="1"/>
  <c r="N470" i="5" l="1"/>
  <c r="H471" i="5"/>
  <c r="I471" i="5" s="1"/>
  <c r="O470" i="5"/>
  <c r="P470" i="5" s="1"/>
  <c r="Q471" i="5"/>
  <c r="H472" i="5" l="1"/>
  <c r="I472" i="5" s="1"/>
  <c r="N471" i="5"/>
  <c r="O471" i="5"/>
  <c r="P471" i="5" s="1"/>
  <c r="Q472" i="5" l="1"/>
  <c r="O472" i="5" s="1"/>
  <c r="P472" i="5" s="1"/>
  <c r="N472" i="5" l="1"/>
  <c r="H473" i="5"/>
  <c r="I473" i="5" s="1"/>
  <c r="Q473" i="5"/>
  <c r="N473" i="5" s="1"/>
  <c r="O473" i="5" l="1"/>
  <c r="P473" i="5" s="1"/>
  <c r="H474" i="5"/>
  <c r="I474" i="5" s="1"/>
  <c r="Q474" i="5" l="1"/>
  <c r="N474" i="5"/>
  <c r="H475" i="5"/>
  <c r="O474" i="5"/>
  <c r="P474" i="5" s="1"/>
  <c r="I475" i="5" l="1"/>
  <c r="Q475" i="5"/>
  <c r="H476" i="5" l="1"/>
  <c r="I476" i="5" s="1"/>
  <c r="N475" i="5"/>
  <c r="O475" i="5"/>
  <c r="P475" i="5" s="1"/>
  <c r="Q476" i="5" l="1"/>
  <c r="H477" i="5" s="1"/>
  <c r="I477" i="5" s="1"/>
  <c r="Q477" i="5" l="1"/>
  <c r="O477" i="5" s="1"/>
  <c r="P477" i="5" s="1"/>
  <c r="O476" i="5"/>
  <c r="P476" i="5" s="1"/>
  <c r="N476" i="5"/>
  <c r="H478" i="5"/>
  <c r="Q478" i="5" s="1"/>
  <c r="N477" i="5"/>
  <c r="I478" i="5" l="1"/>
  <c r="H479" i="5"/>
  <c r="Q479" i="5" s="1"/>
  <c r="N478" i="5"/>
  <c r="O478" i="5"/>
  <c r="P478" i="5" s="1"/>
  <c r="N479" i="5" l="1"/>
  <c r="O479" i="5"/>
  <c r="P479" i="5" s="1"/>
  <c r="H480" i="5"/>
  <c r="Q480" i="5" s="1"/>
  <c r="I479" i="5"/>
  <c r="I480" i="5" l="1"/>
  <c r="O480" i="5"/>
  <c r="P480" i="5" s="1"/>
  <c r="H481" i="5"/>
  <c r="Q481" i="5" s="1"/>
  <c r="N480" i="5"/>
  <c r="H482" i="5" l="1"/>
  <c r="Q482" i="5" s="1"/>
  <c r="O481" i="5"/>
  <c r="P481" i="5" s="1"/>
  <c r="N481" i="5"/>
  <c r="I481" i="5"/>
  <c r="I482" i="5" l="1"/>
  <c r="O482" i="5"/>
  <c r="P482" i="5" s="1"/>
  <c r="H483" i="5"/>
  <c r="Q483" i="5" s="1"/>
  <c r="N482" i="5"/>
  <c r="N483" i="5" l="1"/>
  <c r="O483" i="5"/>
  <c r="P483" i="5" s="1"/>
  <c r="H484" i="5"/>
  <c r="Q484" i="5" s="1"/>
  <c r="AC12" i="5" s="1"/>
  <c r="I483" i="5"/>
  <c r="I484" i="5" l="1"/>
  <c r="AC8" i="5" s="1"/>
  <c r="O484" i="5"/>
  <c r="P484" i="5" s="1"/>
  <c r="H485" i="5"/>
  <c r="I485" i="5" s="1"/>
  <c r="N484" i="5"/>
  <c r="Q485" i="5"/>
  <c r="H486" i="5" l="1"/>
  <c r="Q486" i="5" s="1"/>
  <c r="O485" i="5"/>
  <c r="P485" i="5" s="1"/>
  <c r="N485" i="5"/>
  <c r="I486" i="5" l="1"/>
  <c r="O486" i="5"/>
  <c r="P486" i="5" s="1"/>
  <c r="H487" i="5"/>
  <c r="Q487" i="5" s="1"/>
  <c r="N486" i="5"/>
  <c r="O487" i="5" l="1"/>
  <c r="P487" i="5" s="1"/>
  <c r="H488" i="5"/>
  <c r="Q488" i="5" s="1"/>
  <c r="N487" i="5"/>
  <c r="I487" i="5"/>
  <c r="I488" i="5" s="1"/>
  <c r="O488" i="5" l="1"/>
  <c r="P488" i="5" s="1"/>
  <c r="N488" i="5"/>
  <c r="H489" i="5"/>
  <c r="Q489" i="5" s="1"/>
  <c r="O489" i="5" l="1"/>
  <c r="P489" i="5" s="1"/>
  <c r="N489" i="5"/>
  <c r="H490" i="5"/>
  <c r="Q490" i="5" s="1"/>
  <c r="I489" i="5"/>
  <c r="I490" i="5" l="1"/>
  <c r="H491" i="5"/>
  <c r="Q491" i="5" s="1"/>
  <c r="O490" i="5"/>
  <c r="P490" i="5" s="1"/>
  <c r="N490" i="5"/>
  <c r="O491" i="5" l="1"/>
  <c r="P491" i="5" s="1"/>
  <c r="N491" i="5"/>
  <c r="H492" i="5"/>
  <c r="Q492" i="5" s="1"/>
  <c r="I491" i="5"/>
  <c r="I492" i="5" l="1"/>
  <c r="H493" i="5"/>
  <c r="Q493" i="5" s="1"/>
  <c r="O492" i="5"/>
  <c r="P492" i="5" s="1"/>
  <c r="N492" i="5"/>
  <c r="O493" i="5" l="1"/>
  <c r="P493" i="5" s="1"/>
  <c r="N493" i="5"/>
  <c r="H494" i="5"/>
  <c r="Q494" i="5" s="1"/>
  <c r="I493" i="5"/>
  <c r="I494" i="5" l="1"/>
  <c r="O494" i="5"/>
  <c r="P494" i="5" s="1"/>
  <c r="H495" i="5"/>
  <c r="Q495" i="5" s="1"/>
  <c r="N494" i="5"/>
  <c r="H496" i="5" l="1"/>
  <c r="Q496" i="5" s="1"/>
  <c r="O495" i="5"/>
  <c r="P495" i="5" s="1"/>
  <c r="N495" i="5"/>
  <c r="I495" i="5"/>
  <c r="I496" i="5" l="1"/>
  <c r="H497" i="5"/>
  <c r="Q497" i="5" s="1"/>
  <c r="O496" i="5"/>
  <c r="P496" i="5" s="1"/>
  <c r="N496" i="5"/>
  <c r="H498" i="5" l="1"/>
  <c r="Q498" i="5" s="1"/>
  <c r="N497" i="5"/>
  <c r="O497" i="5"/>
  <c r="P497" i="5" s="1"/>
  <c r="I497" i="5"/>
  <c r="I498" i="5" l="1"/>
  <c r="N498" i="5"/>
  <c r="O498" i="5"/>
  <c r="P498" i="5" s="1"/>
  <c r="H499" i="5"/>
  <c r="Q499" i="5" s="1"/>
  <c r="O499" i="5" l="1"/>
  <c r="P499" i="5" s="1"/>
  <c r="N499" i="5"/>
  <c r="H500" i="5"/>
  <c r="Q500" i="5" s="1"/>
  <c r="I499" i="5"/>
  <c r="I500" i="5" l="1"/>
  <c r="O500" i="5"/>
  <c r="P500" i="5" s="1"/>
  <c r="N500" i="5"/>
  <c r="H501" i="5"/>
  <c r="Q501" i="5" s="1"/>
  <c r="H502" i="5" l="1"/>
  <c r="Q502" i="5" s="1"/>
  <c r="N501" i="5"/>
  <c r="O501" i="5"/>
  <c r="P501" i="5" s="1"/>
  <c r="I501" i="5"/>
  <c r="I502" i="5" l="1"/>
  <c r="H503" i="5"/>
  <c r="Q503" i="5" s="1"/>
  <c r="O502" i="5"/>
  <c r="P502" i="5" s="1"/>
  <c r="N502" i="5"/>
  <c r="O503" i="5" l="1"/>
  <c r="P503" i="5" s="1"/>
  <c r="N503" i="5"/>
  <c r="H504" i="5"/>
  <c r="Q504" i="5" s="1"/>
  <c r="I503" i="5"/>
  <c r="I504" i="5" l="1"/>
  <c r="O504" i="5"/>
  <c r="P504" i="5" s="1"/>
  <c r="H505" i="5"/>
  <c r="Q505" i="5" s="1"/>
  <c r="N504" i="5"/>
  <c r="N505" i="5" l="1"/>
  <c r="H506" i="5"/>
  <c r="Q506" i="5" s="1"/>
  <c r="O505" i="5"/>
  <c r="P505" i="5" s="1"/>
  <c r="I505" i="5"/>
  <c r="I506" i="5" s="1"/>
  <c r="H507" i="5" l="1"/>
  <c r="I507" i="5" s="1"/>
  <c r="N506" i="5"/>
  <c r="O506" i="5"/>
  <c r="P506" i="5" s="1"/>
  <c r="Q507" i="5" l="1"/>
  <c r="O507" i="5" s="1"/>
  <c r="P507" i="5" s="1"/>
  <c r="H508" i="5" l="1"/>
  <c r="Q508" i="5" s="1"/>
  <c r="O508" i="5" s="1"/>
  <c r="P508" i="5" s="1"/>
  <c r="N507" i="5"/>
  <c r="I508" i="5" l="1"/>
  <c r="N508" i="5"/>
  <c r="H509" i="5"/>
  <c r="Q509" i="5" s="1"/>
  <c r="I509" i="5" l="1"/>
  <c r="N509" i="5"/>
  <c r="H510" i="5"/>
  <c r="Q510" i="5" s="1"/>
  <c r="O509" i="5"/>
  <c r="P509" i="5" s="1"/>
  <c r="I510" i="5" l="1"/>
  <c r="O510" i="5"/>
  <c r="P510" i="5" s="1"/>
  <c r="H511" i="5"/>
  <c r="N510" i="5"/>
  <c r="I511" i="5" l="1"/>
  <c r="Q511" i="5"/>
  <c r="O511" i="5" l="1"/>
  <c r="P511" i="5" s="1"/>
  <c r="H512" i="5"/>
  <c r="N511" i="5"/>
  <c r="I512" i="5" l="1"/>
  <c r="Q512" i="5"/>
  <c r="H513" i="5" l="1"/>
  <c r="I513" i="5" s="1"/>
  <c r="N512" i="5"/>
  <c r="O512" i="5"/>
  <c r="P512" i="5" s="1"/>
  <c r="Q513" i="5" l="1"/>
  <c r="O513" i="5" l="1"/>
  <c r="P513" i="5" s="1"/>
  <c r="H514" i="5"/>
  <c r="I514" i="5" s="1"/>
  <c r="N513" i="5"/>
  <c r="Q514" i="5"/>
  <c r="O514" i="5" l="1"/>
  <c r="P514" i="5" s="1"/>
  <c r="N514" i="5"/>
  <c r="H515" i="5"/>
  <c r="Q515" i="5" s="1"/>
  <c r="I515" i="5" l="1"/>
  <c r="H516" i="5"/>
  <c r="I516" i="5" s="1"/>
  <c r="N515" i="5"/>
  <c r="O515" i="5"/>
  <c r="P515" i="5" s="1"/>
  <c r="Q516" i="5" l="1"/>
  <c r="H517" i="5" s="1"/>
  <c r="I517" i="5" s="1"/>
  <c r="N516" i="5"/>
  <c r="O516" i="5"/>
  <c r="P516" i="5" s="1"/>
  <c r="Q517" i="5" l="1"/>
  <c r="O517" i="5" l="1"/>
  <c r="P517" i="5" s="1"/>
  <c r="N517" i="5"/>
  <c r="H518" i="5"/>
  <c r="I518" i="5" s="1"/>
  <c r="Q518" i="5" l="1"/>
  <c r="N518" i="5"/>
  <c r="O518" i="5"/>
  <c r="P518" i="5" s="1"/>
  <c r="H519" i="5"/>
  <c r="Q519" i="5" s="1"/>
  <c r="I519" i="5" l="1"/>
  <c r="O519" i="5"/>
  <c r="P519" i="5" s="1"/>
  <c r="H520" i="5"/>
  <c r="Q520" i="5" s="1"/>
  <c r="N519" i="5"/>
  <c r="I520" i="5" l="1"/>
  <c r="O520" i="5"/>
  <c r="P520" i="5" s="1"/>
  <c r="H521" i="5"/>
  <c r="I521" i="5" s="1"/>
  <c r="N520" i="5"/>
  <c r="Q521" i="5"/>
  <c r="N521" i="5" l="1"/>
  <c r="O521" i="5"/>
  <c r="P521" i="5" s="1"/>
  <c r="H522" i="5"/>
  <c r="I522" i="5" s="1"/>
  <c r="Q522" i="5" l="1"/>
  <c r="N522" i="5"/>
  <c r="H523" i="5"/>
  <c r="O522" i="5"/>
  <c r="P522" i="5" s="1"/>
  <c r="I523" i="5" l="1"/>
  <c r="Q523" i="5"/>
  <c r="H524" i="5" l="1"/>
  <c r="N523" i="5"/>
  <c r="O523" i="5"/>
  <c r="P523" i="5" s="1"/>
  <c r="I524" i="5" l="1"/>
  <c r="Q524" i="5"/>
  <c r="O524" i="5" l="1"/>
  <c r="P524" i="5" s="1"/>
  <c r="N524" i="5"/>
  <c r="H525" i="5"/>
  <c r="I525" i="5" l="1"/>
  <c r="Q525" i="5"/>
  <c r="H526" i="5" l="1"/>
  <c r="I526" i="5" s="1"/>
  <c r="O525" i="5"/>
  <c r="P525" i="5" s="1"/>
  <c r="N525" i="5"/>
  <c r="Q526" i="5"/>
  <c r="H527" i="5" l="1"/>
  <c r="N526" i="5"/>
  <c r="O526" i="5"/>
  <c r="P526" i="5" s="1"/>
  <c r="I527" i="5" l="1"/>
  <c r="Q527" i="5"/>
  <c r="O527" i="5" l="1"/>
  <c r="P527" i="5" s="1"/>
  <c r="N527" i="5"/>
  <c r="H528" i="5"/>
  <c r="I528" i="5" l="1"/>
  <c r="Q528" i="5"/>
  <c r="H529" i="5" l="1"/>
  <c r="O528" i="5"/>
  <c r="P528" i="5" s="1"/>
  <c r="N528" i="5"/>
  <c r="I529" i="5" l="1"/>
  <c r="Q529" i="5"/>
  <c r="H530" i="5" l="1"/>
  <c r="O529" i="5"/>
  <c r="P529" i="5" s="1"/>
  <c r="N529" i="5"/>
  <c r="I530" i="5" l="1"/>
  <c r="Q530" i="5"/>
  <c r="H531" i="5" l="1"/>
  <c r="O530" i="5"/>
  <c r="P530" i="5" s="1"/>
  <c r="Q531" i="5"/>
  <c r="N530" i="5"/>
  <c r="I531" i="5"/>
  <c r="H532" i="5" l="1"/>
  <c r="O531" i="5"/>
  <c r="P531" i="5" s="1"/>
  <c r="N531" i="5"/>
  <c r="Q532" i="5" l="1"/>
  <c r="I532" i="5"/>
  <c r="H533" i="5" l="1"/>
  <c r="O532" i="5"/>
  <c r="P532" i="5" s="1"/>
  <c r="N532" i="5"/>
  <c r="Q533" i="5" l="1"/>
  <c r="I533" i="5"/>
  <c r="H534" i="5" l="1"/>
  <c r="Q534" i="5" s="1"/>
  <c r="O533" i="5"/>
  <c r="P533" i="5" s="1"/>
  <c r="N533" i="5"/>
  <c r="O534" i="5" l="1"/>
  <c r="P534" i="5" s="1"/>
  <c r="H535" i="5"/>
  <c r="Q535" i="5" s="1"/>
  <c r="N534" i="5"/>
  <c r="I534" i="5"/>
  <c r="I535" i="5" l="1"/>
  <c r="H536" i="5"/>
  <c r="Q536" i="5" s="1"/>
  <c r="N535" i="5"/>
  <c r="O535" i="5"/>
  <c r="P535" i="5" s="1"/>
  <c r="N536" i="5" l="1"/>
  <c r="O536" i="5"/>
  <c r="P536" i="5" s="1"/>
  <c r="H537" i="5"/>
  <c r="Q537" i="5" s="1"/>
  <c r="I536" i="5"/>
  <c r="I537" i="5" l="1"/>
  <c r="H538" i="5"/>
  <c r="Q538" i="5" s="1"/>
  <c r="N537" i="5"/>
  <c r="O537" i="5"/>
  <c r="P537" i="5" s="1"/>
  <c r="O538" i="5" l="1"/>
  <c r="P538" i="5" s="1"/>
  <c r="H539" i="5"/>
  <c r="Q539" i="5" s="1"/>
  <c r="N538" i="5"/>
  <c r="I538" i="5"/>
  <c r="I539" i="5" s="1"/>
  <c r="O539" i="5" l="1"/>
  <c r="P539" i="5" s="1"/>
  <c r="H540" i="5"/>
  <c r="I540" i="5" s="1"/>
  <c r="N539" i="5"/>
  <c r="Q540" i="5"/>
  <c r="H541" i="5" l="1"/>
  <c r="I541" i="5" s="1"/>
  <c r="N540" i="5"/>
  <c r="O540" i="5"/>
  <c r="P540" i="5" s="1"/>
  <c r="Q541" i="5"/>
  <c r="H542" i="5" l="1"/>
  <c r="Q542" i="5" s="1"/>
  <c r="O541" i="5"/>
  <c r="P541" i="5" s="1"/>
  <c r="N541" i="5"/>
  <c r="I542" i="5" l="1"/>
  <c r="H543" i="5"/>
  <c r="Q543" i="5" s="1"/>
  <c r="O542" i="5"/>
  <c r="P542" i="5" s="1"/>
  <c r="N542" i="5"/>
  <c r="O543" i="5" l="1"/>
  <c r="P543" i="5" s="1"/>
  <c r="H544" i="5"/>
  <c r="Q544" i="5" s="1"/>
  <c r="N543" i="5"/>
  <c r="I543" i="5"/>
  <c r="I544" i="5" s="1"/>
  <c r="N544" i="5" l="1"/>
  <c r="H545" i="5"/>
  <c r="Q545" i="5" s="1"/>
  <c r="O544" i="5"/>
  <c r="P544" i="5" s="1"/>
  <c r="O545" i="5" l="1"/>
  <c r="P545" i="5" s="1"/>
  <c r="N545" i="5"/>
  <c r="H546" i="5"/>
  <c r="Q546" i="5" s="1"/>
  <c r="I545" i="5"/>
  <c r="I546" i="5" l="1"/>
  <c r="N546" i="5"/>
  <c r="H547" i="5"/>
  <c r="Q547" i="5" s="1"/>
  <c r="O546" i="5"/>
  <c r="P546" i="5" s="1"/>
  <c r="I547" i="5"/>
  <c r="N547" i="5" l="1"/>
  <c r="H548" i="5"/>
  <c r="Q548" i="5" s="1"/>
  <c r="O547" i="5"/>
  <c r="P547" i="5" s="1"/>
  <c r="I548" i="5"/>
  <c r="N548" i="5" l="1"/>
  <c r="H549" i="5"/>
  <c r="I549" i="5" s="1"/>
  <c r="O548" i="5"/>
  <c r="P548" i="5" s="1"/>
  <c r="Q549" i="5"/>
  <c r="O549" i="5" l="1"/>
  <c r="P549" i="5" s="1"/>
  <c r="H550" i="5"/>
  <c r="Q550" i="5" s="1"/>
  <c r="O550" i="5" s="1"/>
  <c r="P550" i="5" s="1"/>
  <c r="N549" i="5"/>
  <c r="N550" i="5"/>
  <c r="H551" i="5"/>
  <c r="I550" i="5" l="1"/>
  <c r="I551" i="5" s="1"/>
  <c r="Q551" i="5"/>
  <c r="O551" i="5" l="1"/>
  <c r="P551" i="5" s="1"/>
  <c r="N551" i="5"/>
  <c r="H552" i="5"/>
  <c r="I552" i="5" s="1"/>
  <c r="Q552" i="5" l="1"/>
  <c r="O552" i="5" s="1"/>
  <c r="P552" i="5" s="1"/>
  <c r="N552" i="5" l="1"/>
  <c r="H553" i="5"/>
  <c r="I553" i="5" s="1"/>
  <c r="Q553" i="5" l="1"/>
  <c r="O553" i="5" s="1"/>
  <c r="P553" i="5" s="1"/>
  <c r="N553" i="5" l="1"/>
  <c r="H554" i="5"/>
  <c r="I554" i="5" s="1"/>
  <c r="Q554" i="5" l="1"/>
  <c r="O554" i="5" s="1"/>
  <c r="P554" i="5" s="1"/>
  <c r="N554" i="5" l="1"/>
  <c r="H555" i="5"/>
  <c r="I555" i="5" s="1"/>
  <c r="Q555" i="5" l="1"/>
  <c r="N555" i="5" s="1"/>
  <c r="H556" i="5" l="1"/>
  <c r="I556" i="5" s="1"/>
  <c r="O555" i="5"/>
  <c r="P555" i="5" s="1"/>
  <c r="Q556" i="5" l="1"/>
  <c r="H557" i="5" l="1"/>
  <c r="I557" i="5" s="1"/>
  <c r="N556" i="5"/>
  <c r="O556" i="5"/>
  <c r="P556" i="5" s="1"/>
  <c r="Q557" i="5" l="1"/>
  <c r="H558" i="5" l="1"/>
  <c r="I558" i="5" s="1"/>
  <c r="N557" i="5"/>
  <c r="O557" i="5"/>
  <c r="P557" i="5" s="1"/>
  <c r="Q558" i="5" l="1"/>
  <c r="N558" i="5" l="1"/>
  <c r="O558" i="5"/>
  <c r="P558" i="5" s="1"/>
  <c r="H559" i="5"/>
  <c r="I559" i="5" s="1"/>
  <c r="Q559" i="5" l="1"/>
  <c r="O559" i="5" s="1"/>
  <c r="P559" i="5" s="1"/>
  <c r="N559" i="5"/>
  <c r="H560" i="5"/>
  <c r="I560" i="5" l="1"/>
  <c r="Q560" i="5"/>
  <c r="O560" i="5" l="1"/>
  <c r="P560" i="5" s="1"/>
  <c r="N560" i="5"/>
  <c r="H561" i="5"/>
  <c r="Q561" i="5" s="1"/>
  <c r="I561" i="5" l="1"/>
  <c r="N561" i="5"/>
  <c r="H562" i="5"/>
  <c r="Q562" i="5" s="1"/>
  <c r="O561" i="5"/>
  <c r="P561" i="5" s="1"/>
  <c r="I562" i="5" l="1"/>
  <c r="N562" i="5"/>
  <c r="O562" i="5"/>
  <c r="P562" i="5" s="1"/>
  <c r="H563" i="5"/>
  <c r="Q563" i="5" s="1"/>
  <c r="I563" i="5" l="1"/>
  <c r="N563" i="5"/>
  <c r="O563" i="5"/>
  <c r="P563" i="5" s="1"/>
  <c r="H564" i="5"/>
  <c r="Q564" i="5" s="1"/>
  <c r="I564" i="5" l="1"/>
  <c r="H565" i="5"/>
  <c r="Q565" i="5" s="1"/>
  <c r="O564" i="5"/>
  <c r="P564" i="5" s="1"/>
  <c r="N564" i="5"/>
  <c r="N565" i="5" l="1"/>
  <c r="H566" i="5"/>
  <c r="Q566" i="5" s="1"/>
  <c r="O565" i="5"/>
  <c r="P565" i="5" s="1"/>
  <c r="I565" i="5"/>
  <c r="I566" i="5" s="1"/>
  <c r="O566" i="5" l="1"/>
  <c r="P566" i="5" s="1"/>
  <c r="H567" i="5"/>
  <c r="Q567" i="5" s="1"/>
  <c r="N566" i="5"/>
  <c r="I567" i="5" l="1"/>
  <c r="N567" i="5"/>
  <c r="H568" i="5"/>
  <c r="I568" i="5" s="1"/>
  <c r="O567" i="5"/>
  <c r="P567" i="5" s="1"/>
  <c r="Q568" i="5"/>
  <c r="N568" i="5" s="1"/>
  <c r="O568" i="5"/>
  <c r="P568" i="5" s="1"/>
  <c r="H569" i="5"/>
  <c r="Q569" i="5" l="1"/>
  <c r="I569" i="5"/>
  <c r="H570" i="5" l="1"/>
  <c r="Q570" i="5" s="1"/>
  <c r="O569" i="5"/>
  <c r="P569" i="5" s="1"/>
  <c r="N569" i="5"/>
  <c r="I570" i="5" l="1"/>
  <c r="N570" i="5"/>
  <c r="H571" i="5"/>
  <c r="Q571" i="5" s="1"/>
  <c r="O570" i="5"/>
  <c r="P570" i="5" s="1"/>
  <c r="N571" i="5" l="1"/>
  <c r="O571" i="5"/>
  <c r="P571" i="5" s="1"/>
  <c r="H572" i="5"/>
  <c r="Q572" i="5" s="1"/>
  <c r="I571" i="5"/>
  <c r="I572" i="5" l="1"/>
  <c r="H573" i="5"/>
  <c r="O572" i="5"/>
  <c r="P572" i="5" s="1"/>
  <c r="N572" i="5"/>
  <c r="I573" i="5" l="1"/>
  <c r="Q573" i="5"/>
  <c r="O573" i="5" l="1"/>
  <c r="P573" i="5" s="1"/>
  <c r="H574" i="5"/>
  <c r="I574" i="5" s="1"/>
  <c r="N573" i="5"/>
  <c r="Q574" i="5" l="1"/>
  <c r="H575" i="5" l="1"/>
  <c r="I575" i="5" s="1"/>
  <c r="O574" i="5"/>
  <c r="P574" i="5" s="1"/>
  <c r="N574" i="5"/>
  <c r="Q575" i="5" l="1"/>
  <c r="N575" i="5" l="1"/>
  <c r="H576" i="5"/>
  <c r="I576" i="5" s="1"/>
  <c r="O575" i="5"/>
  <c r="P575" i="5" s="1"/>
  <c r="AB23" i="5"/>
  <c r="AC23" i="5" s="1"/>
  <c r="Q576" i="5" l="1"/>
  <c r="H577" i="5" l="1"/>
  <c r="I577" i="5" s="1"/>
  <c r="O576" i="5"/>
  <c r="P576" i="5" s="1"/>
  <c r="N576" i="5"/>
  <c r="Q577" i="5" l="1"/>
  <c r="O577" i="5" s="1"/>
  <c r="P577" i="5" s="1"/>
  <c r="N577" i="5" l="1"/>
  <c r="H578" i="5"/>
  <c r="I578" i="5" s="1"/>
  <c r="Q578" i="5" l="1"/>
  <c r="N578" i="5" s="1"/>
  <c r="H579" i="5"/>
  <c r="I579" i="5" s="1"/>
  <c r="O578" i="5"/>
  <c r="P578" i="5" s="1"/>
  <c r="Q579" i="5"/>
  <c r="O579" i="5" l="1"/>
  <c r="P579" i="5" s="1"/>
  <c r="H580" i="5"/>
  <c r="I580" i="5" s="1"/>
  <c r="N579" i="5"/>
  <c r="Q580" i="5" l="1"/>
  <c r="N580" i="5" l="1"/>
  <c r="H581" i="5"/>
  <c r="O580" i="5"/>
  <c r="P580" i="5" s="1"/>
  <c r="Q581" i="5" l="1"/>
  <c r="I581" i="5"/>
  <c r="H582" i="5" l="1"/>
  <c r="Q582" i="5" s="1"/>
  <c r="N581" i="5"/>
  <c r="O581" i="5"/>
  <c r="P581" i="5" s="1"/>
  <c r="N582" i="5" l="1"/>
  <c r="O582" i="5"/>
  <c r="P582" i="5" s="1"/>
  <c r="H583" i="5"/>
  <c r="Q583" i="5" s="1"/>
  <c r="I582" i="5"/>
  <c r="I583" i="5" l="1"/>
  <c r="O583" i="5"/>
  <c r="P583" i="5" s="1"/>
  <c r="H584" i="5"/>
  <c r="N583" i="5"/>
  <c r="I584" i="5" l="1"/>
  <c r="Q584" i="5"/>
  <c r="O584" i="5" l="1"/>
  <c r="P584" i="5" s="1"/>
  <c r="H585" i="5"/>
  <c r="I585" i="5" s="1"/>
  <c r="N584" i="5"/>
  <c r="Q585" i="5" l="1"/>
  <c r="H586" i="5" l="1"/>
  <c r="I586" i="5" s="1"/>
  <c r="N585" i="5"/>
  <c r="O585" i="5"/>
  <c r="P585" i="5" s="1"/>
  <c r="Q586" i="5" l="1"/>
  <c r="H587" i="5" l="1"/>
  <c r="I587" i="5" s="1"/>
  <c r="O586" i="5"/>
  <c r="P586" i="5" s="1"/>
  <c r="N586" i="5"/>
  <c r="Q587" i="5" l="1"/>
  <c r="N587" i="5" s="1"/>
  <c r="H588" i="5" l="1"/>
  <c r="I588" i="5" s="1"/>
  <c r="O587" i="5"/>
  <c r="P587" i="5" s="1"/>
  <c r="Q588" i="5" l="1"/>
  <c r="H589" i="5" l="1"/>
  <c r="I589" i="5" s="1"/>
  <c r="N588" i="5"/>
  <c r="O588" i="5"/>
  <c r="P588" i="5" s="1"/>
  <c r="Q589" i="5" l="1"/>
  <c r="H590" i="5" l="1"/>
  <c r="I590" i="5" s="1"/>
  <c r="N589" i="5"/>
  <c r="O589" i="5"/>
  <c r="P589" i="5" s="1"/>
  <c r="Q590" i="5" l="1"/>
  <c r="N590" i="5" l="1"/>
  <c r="H591" i="5"/>
  <c r="I591" i="5" s="1"/>
  <c r="O590" i="5"/>
  <c r="P590" i="5" s="1"/>
  <c r="Q591" i="5"/>
  <c r="H592" i="5" l="1"/>
  <c r="I592" i="5" s="1"/>
  <c r="O591" i="5"/>
  <c r="P591" i="5" s="1"/>
  <c r="N591" i="5"/>
  <c r="Q592" i="5" l="1"/>
  <c r="N592" i="5" l="1"/>
  <c r="H593" i="5"/>
  <c r="I593" i="5" s="1"/>
  <c r="O592" i="5"/>
  <c r="P592" i="5" s="1"/>
  <c r="Q593" i="5"/>
  <c r="O593" i="5" l="1"/>
  <c r="P593" i="5" s="1"/>
  <c r="H594" i="5"/>
  <c r="I594" i="5" s="1"/>
  <c r="N593" i="5"/>
  <c r="Q594" i="5" l="1"/>
  <c r="H595" i="5" s="1"/>
  <c r="I595" i="5" s="1"/>
  <c r="N594" i="5" l="1"/>
  <c r="O594" i="5"/>
  <c r="P594" i="5" s="1"/>
  <c r="Q595" i="5"/>
  <c r="N595" i="5" s="1"/>
  <c r="H596" i="5" l="1"/>
  <c r="I596" i="5" s="1"/>
  <c r="O595" i="5"/>
  <c r="P595" i="5" s="1"/>
  <c r="Q596" i="5"/>
  <c r="H597" i="5" s="1"/>
  <c r="I597" i="5" s="1"/>
  <c r="O596" i="5" l="1"/>
  <c r="P596" i="5" s="1"/>
  <c r="N596" i="5"/>
  <c r="Q597" i="5"/>
  <c r="N597" i="5" s="1"/>
  <c r="H598" i="5" l="1"/>
  <c r="Q598" i="5" s="1"/>
  <c r="O598" i="5" s="1"/>
  <c r="P598" i="5" s="1"/>
  <c r="O597" i="5"/>
  <c r="P597" i="5" s="1"/>
  <c r="N598" i="5" l="1"/>
  <c r="H599" i="5"/>
  <c r="Q599" i="5" s="1"/>
  <c r="N599" i="5" s="1"/>
  <c r="I598" i="5"/>
  <c r="I599" i="5"/>
  <c r="O599" i="5" l="1"/>
  <c r="P599" i="5" s="1"/>
  <c r="H600" i="5"/>
  <c r="I600" i="5"/>
  <c r="Q600" i="5"/>
  <c r="O600" i="5" l="1"/>
  <c r="P600" i="5" s="1"/>
  <c r="N600" i="5"/>
  <c r="H601" i="5"/>
  <c r="I601" i="5" s="1"/>
  <c r="Q601" i="5" l="1"/>
  <c r="O601" i="5" s="1"/>
  <c r="P601" i="5" s="1"/>
  <c r="H602" i="5" l="1"/>
  <c r="I602" i="5" s="1"/>
  <c r="N601" i="5"/>
  <c r="Q602" i="5" l="1"/>
  <c r="H603" i="5" l="1"/>
  <c r="I603" i="5" s="1"/>
  <c r="O602" i="5"/>
  <c r="P602" i="5" s="1"/>
  <c r="N602" i="5"/>
  <c r="Q603" i="5" l="1"/>
  <c r="O603" i="5" l="1"/>
  <c r="P603" i="5" s="1"/>
  <c r="H604" i="5"/>
  <c r="I604" i="5" s="1"/>
  <c r="N603" i="5"/>
  <c r="Q604" i="5"/>
  <c r="O604" i="5" l="1"/>
  <c r="P604" i="5" s="1"/>
  <c r="N604" i="5"/>
</calcChain>
</file>

<file path=xl/sharedStrings.xml><?xml version="1.0" encoding="utf-8"?>
<sst xmlns="http://schemas.openxmlformats.org/spreadsheetml/2006/main" count="257" uniqueCount="185">
  <si>
    <t>Inflação</t>
  </si>
  <si>
    <t>Anos</t>
  </si>
  <si>
    <t>Mês</t>
  </si>
  <si>
    <t>Ano</t>
  </si>
  <si>
    <t>Depósito</t>
  </si>
  <si>
    <t>Acumulado</t>
  </si>
  <si>
    <t>Juros</t>
  </si>
  <si>
    <t>Valor Total</t>
  </si>
  <si>
    <t>Valor Presente</t>
  </si>
  <si>
    <t>Gráfico Patrimônio</t>
  </si>
  <si>
    <t>Taxa da Aplicação</t>
  </si>
  <si>
    <t>Período de Aplicação</t>
  </si>
  <si>
    <t>Crescimento Salário</t>
  </si>
  <si>
    <t>Planejamento Financeiro</t>
  </si>
  <si>
    <t>Sim</t>
  </si>
  <si>
    <t>Corrigir Aportes pela inflação?</t>
  </si>
  <si>
    <t>Corrigir Patrimônio pela inflação?</t>
  </si>
  <si>
    <t>Anual</t>
  </si>
  <si>
    <t>Mensal</t>
  </si>
  <si>
    <t>Meses</t>
  </si>
  <si>
    <t>Começar planejamento</t>
  </si>
  <si>
    <t>Este mês</t>
  </si>
  <si>
    <t>Mês Atual</t>
  </si>
  <si>
    <t>Incluir Imposto de Renda?</t>
  </si>
  <si>
    <t>Dados Gráfico</t>
  </si>
  <si>
    <t>Name Manager</t>
  </si>
  <si>
    <t xml:space="preserve"> ='HC Investimentos - Planejador Financeiro.xlsx'!total</t>
  </si>
  <si>
    <t>A %</t>
  </si>
  <si>
    <t>J %</t>
  </si>
  <si>
    <t>I %</t>
  </si>
  <si>
    <t>Aportes</t>
  </si>
  <si>
    <t>Quanto você possui hoje que será destinado para aplicações?</t>
  </si>
  <si>
    <t>Faça com que seus aportes crescam na mesma medida da inflação esperada</t>
  </si>
  <si>
    <t>%J = %A</t>
  </si>
  <si>
    <t>J = A</t>
  </si>
  <si>
    <t>Patrimônio</t>
  </si>
  <si>
    <t>Juros R</t>
  </si>
  <si>
    <t>Acumulado R</t>
  </si>
  <si>
    <t>JR %</t>
  </si>
  <si>
    <t>% Aportes</t>
  </si>
  <si>
    <t>Juros %</t>
  </si>
  <si>
    <t>% A</t>
  </si>
  <si>
    <t>% J</t>
  </si>
  <si>
    <t>Valor</t>
  </si>
  <si>
    <t>Auxiliar - Dados de 5 em 5 anos</t>
  </si>
  <si>
    <t>Auxiliar - Dados Principais de Análise</t>
  </si>
  <si>
    <t>Valor Nominal</t>
  </si>
  <si>
    <t>Capital Inicial + Aportes</t>
  </si>
  <si>
    <t>Juros Acumulados Nominal</t>
  </si>
  <si>
    <t>Juros Acumulados Real</t>
  </si>
  <si>
    <t>1 Milhão em</t>
  </si>
  <si>
    <t>Auxiliar - Quando irá alcançar?</t>
  </si>
  <si>
    <t>Auxiliar - Valores no final do planejamento</t>
  </si>
  <si>
    <t xml:space="preserve"> ='HC Investimentos - Planejador Financeiro.xlsx'!Total</t>
  </si>
  <si>
    <t xml:space="preserve"> ='HC Investimentos - Planejador Financeiro.xlsx'!Presente</t>
  </si>
  <si>
    <t xml:space="preserve"> =Calc!$R$5:OFFSET(Calc!$R$5;Calc!$AB$5;0)</t>
  </si>
  <si>
    <t xml:space="preserve"> =Calc!$Q$5:OFFSET(Calc!$Q$5;Calc!$AB$5;0)</t>
  </si>
  <si>
    <t>Nome planilha</t>
  </si>
  <si>
    <t>Match</t>
  </si>
  <si>
    <t>Auxiliar - Dados para Auxiliar 5 em 5 anos</t>
  </si>
  <si>
    <t>Offset Mês</t>
  </si>
  <si>
    <t>Offset ano</t>
  </si>
  <si>
    <t xml:space="preserve"> ='HC Investimentos - Planejador Financeiro.xlsx'!Data</t>
  </si>
  <si>
    <t xml:space="preserve"> =Calc!$U$5:OFFSET(Calc!$U$5;Calc!$AC$4;0)</t>
  </si>
  <si>
    <t>Data_Anual</t>
  </si>
  <si>
    <t>Data_Mensal</t>
  </si>
  <si>
    <t>Valor_Total</t>
  </si>
  <si>
    <t>Valor_Presente</t>
  </si>
  <si>
    <t xml:space="preserve"> =Calc!$V$5:OFFSET(Calc!$V$5;Calc!$AC$6;0)</t>
  </si>
  <si>
    <t>Patrimônio_Anual</t>
  </si>
  <si>
    <t xml:space="preserve"> =Calc!$X$5:OFFSET(Calc!$X$5;Calc!$AC$6;0)</t>
  </si>
  <si>
    <t xml:space="preserve"> ='HC Investimentos - Planejador Financeiro.xlsx'!Data_Anual</t>
  </si>
  <si>
    <t xml:space="preserve"> ='HC Investimentos - Planejador Financeiro.xlsx'!Patrimônio_Anual</t>
  </si>
  <si>
    <t>% de juros sobre o total</t>
  </si>
  <si>
    <t>% de capital próprio sobre o total</t>
  </si>
  <si>
    <t>Capital Inicial + Aportes:</t>
  </si>
  <si>
    <t>Valor ganho em Juros:</t>
  </si>
  <si>
    <t>Distribuição % Aportes e % Juros no Patrimônio</t>
  </si>
  <si>
    <t>Evolução do Patrimônio</t>
  </si>
  <si>
    <t>Alcançará R$ 1 Milhão em:</t>
  </si>
  <si>
    <t>Auxiliar - Variáveis</t>
  </si>
  <si>
    <t>Patrimônio Real</t>
  </si>
  <si>
    <t>Patrimônio Nominal</t>
  </si>
  <si>
    <t>Com IR</t>
  </si>
  <si>
    <t>Sem IR</t>
  </si>
  <si>
    <t>Com Crescimento Salárial</t>
  </si>
  <si>
    <t>Sem Crescimento Salárial</t>
  </si>
  <si>
    <t>Todas Variáveis</t>
  </si>
  <si>
    <t>Evolução do Patrimônio de 5 em 5 anos</t>
  </si>
  <si>
    <t xml:space="preserve"> ='Calc (2)'!$X$5:OFFSET('Calc (2)'!$X$5;'Calc (2)'!$AC$6;0)</t>
  </si>
  <si>
    <t xml:space="preserve"> ='Calc (2)'!$V$5:OFFSET('Calc (2)'!$V$5;'Calc (2)'!$AC$6;0)</t>
  </si>
  <si>
    <t xml:space="preserve"> ='HC Investimentos - Planejador Financeiro.xlsx'!Data_Anual2</t>
  </si>
  <si>
    <t xml:space="preserve"> ='HC Investimentos - Planejador Financeiro.xlsx'!Patrimônio_Anual2</t>
  </si>
  <si>
    <t>Auxiliar</t>
  </si>
  <si>
    <t>Referências para name manager e gráficos</t>
  </si>
  <si>
    <t>Defina o tempo de aplicação de seus investimentos. Prazo máximo = 50 anos.</t>
  </si>
  <si>
    <t>Estime a inflação para a simulação - Meta do Banco Central = 4,5% a.a.</t>
  </si>
  <si>
    <t>Quanto você consegue juntar para adicionar ao seu planejamento?</t>
  </si>
  <si>
    <t>Defina se começará suas aplicações neste mês ou somente no próximo.</t>
  </si>
  <si>
    <t>Inclua o efeito da inflação nos seu planejamento - Adequado para resultados reais</t>
  </si>
  <si>
    <r>
      <t xml:space="preserve">Taxa de crescimento </t>
    </r>
    <r>
      <rPr>
        <u/>
        <sz val="11"/>
        <color indexed="55"/>
        <rFont val="Calibri"/>
        <family val="2"/>
      </rPr>
      <t>anual</t>
    </r>
    <r>
      <rPr>
        <sz val="11"/>
        <color indexed="55"/>
        <rFont val="Calibri"/>
        <family val="2"/>
      </rPr>
      <t xml:space="preserve"> dos aportes para seguir crescimento salarial. Padrão = 5%</t>
    </r>
  </si>
  <si>
    <t>Considere o IR como custo de transação. 15% é adequado para o longo prazo</t>
  </si>
  <si>
    <t>k = Mil  |  1.000 k = 1 milhão</t>
  </si>
  <si>
    <t xml:space="preserve"> ='Calc (3)'!$X$5:OFFSET('Calc (3)'!$X$5;'Calc (3)'!$AC$6;0)</t>
  </si>
  <si>
    <t xml:space="preserve"> ='Calc (3)'!$v$5:OFFSET('Calc (3)'!$v$5;'Calc (3)'!$AC$6;0)</t>
  </si>
  <si>
    <t xml:space="preserve"> ='HC Investimentos - Planejador Financeiro.xlsx'!Data_Anual3</t>
  </si>
  <si>
    <t xml:space="preserve"> ='HC Investimentos - Planejador Financeiro.xlsx'!Patrimônio_Anual3</t>
  </si>
  <si>
    <t>Data_Anual_2</t>
  </si>
  <si>
    <t>Patrimônio_Anual_2</t>
  </si>
  <si>
    <t>Data_Anual_3</t>
  </si>
  <si>
    <t>Patrimônio_Anual_3</t>
  </si>
  <si>
    <t>Patrimônio Efetivo</t>
  </si>
  <si>
    <t>Juros Efetivos</t>
  </si>
  <si>
    <t>Check Box</t>
  </si>
  <si>
    <t>Este Mês</t>
  </si>
  <si>
    <t>=Calc!$AF$27</t>
  </si>
  <si>
    <t>Capital_Inicial</t>
  </si>
  <si>
    <t>=Calc!$AD$26</t>
  </si>
  <si>
    <t>Crescimento_Salário</t>
  </si>
  <si>
    <t>=Calc!$AF$35</t>
  </si>
  <si>
    <t>=Calc!$X$5:OFFSET(Calc!$X$5;Calc!$AC$6;0)</t>
  </si>
  <si>
    <t>='Calc (2)'!$X$5:OFFSET('Calc (2)'!$X$5;'Calc (2)'!$AC$6;0)</t>
  </si>
  <si>
    <t>='Calc (3)'!$X$5:OFFSET('Calc (3)'!$X$5;'Calc (3)'!$AC$6;0)</t>
  </si>
  <si>
    <t>=Calc!$U$5:OFFSET(Calc!$U$5;Calc!$AC$4;0)</t>
  </si>
  <si>
    <t>=Calc!$AF$30</t>
  </si>
  <si>
    <t>Mês_Atual</t>
  </si>
  <si>
    <t>=Calc!$AF$4</t>
  </si>
  <si>
    <t>=Calc!$V$5:OFFSET(Calc!$V$5;Calc!$AC$6;0)</t>
  </si>
  <si>
    <t>='Calc (2)'!$V$5:OFFSET('Calc (2)'!$V$5;'Calc (2)'!$AC$6;0)</t>
  </si>
  <si>
    <t>='Calc (3)'!$V$5:OFFSET('Calc (3)'!$V$5;'Calc (3)'!$AC$6;0)</t>
  </si>
  <si>
    <t>Período</t>
  </si>
  <si>
    <t>=Calc!$AF$29</t>
  </si>
  <si>
    <t>Taxa</t>
  </si>
  <si>
    <t>=Calc!$AF$28</t>
  </si>
  <si>
    <t>=Calc!$R$5:OFFSET(Calc!$R$5;Calc!$AC$4;0)</t>
  </si>
  <si>
    <t>=Calc!$Q$5:OFFSET(Calc!$Q$5;Calc!$AC$4;0)</t>
  </si>
  <si>
    <t>Name Manager (Apertando F3)</t>
  </si>
  <si>
    <t>DATA</t>
  </si>
  <si>
    <t>IPCA</t>
  </si>
  <si>
    <t>IGPM</t>
  </si>
  <si>
    <t>Poupança</t>
  </si>
  <si>
    <t>CDI</t>
  </si>
  <si>
    <t>IRF-M</t>
  </si>
  <si>
    <t>IMA-S</t>
  </si>
  <si>
    <t>IMA-C</t>
  </si>
  <si>
    <t>IMA-B</t>
  </si>
  <si>
    <t>IMA - Geral</t>
  </si>
  <si>
    <t>IMA-Geral ex-C</t>
  </si>
  <si>
    <t>DÓLAR</t>
  </si>
  <si>
    <t>EURO</t>
  </si>
  <si>
    <t>OURO</t>
  </si>
  <si>
    <t>IBOV</t>
  </si>
  <si>
    <t>SMLL</t>
  </si>
  <si>
    <t>Dados Históricos</t>
  </si>
  <si>
    <t>Rentabilidade esperada através da alocação da carteira previamente definida</t>
  </si>
  <si>
    <t>IRF-M 1</t>
  </si>
  <si>
    <t>IRF-M 1+</t>
  </si>
  <si>
    <t>IMA-C 5</t>
  </si>
  <si>
    <t xml:space="preserve"> IMA-C 5+</t>
  </si>
  <si>
    <t>IMA-B 5</t>
  </si>
  <si>
    <t>IMA-B 5+</t>
  </si>
  <si>
    <t>link</t>
  </si>
  <si>
    <t>Atualização &gt;</t>
  </si>
  <si>
    <t>Retornos Mensais Históricos a partir do plano Real, em julho/1994</t>
  </si>
  <si>
    <r>
      <rPr>
        <b/>
        <sz val="12"/>
        <color theme="6" tint="-0.249977111117893"/>
        <rFont val="Arial"/>
        <family val="2"/>
      </rPr>
      <t>% Aportes</t>
    </r>
    <r>
      <rPr>
        <b/>
        <sz val="12"/>
        <color indexed="59"/>
        <rFont val="Arial"/>
        <family val="2"/>
      </rPr>
      <t xml:space="preserve"> </t>
    </r>
    <r>
      <rPr>
        <b/>
        <sz val="12"/>
        <rFont val="Arial"/>
        <family val="2"/>
      </rPr>
      <t>|</t>
    </r>
    <r>
      <rPr>
        <b/>
        <sz val="12"/>
        <color indexed="59"/>
        <rFont val="Arial"/>
        <family val="2"/>
      </rPr>
      <t xml:space="preserve"> </t>
    </r>
    <r>
      <rPr>
        <b/>
        <sz val="12"/>
        <color theme="9" tint="-0.249977111117893"/>
        <rFont val="Arial"/>
        <family val="2"/>
      </rPr>
      <t>Juros %</t>
    </r>
  </si>
  <si>
    <t>***Aportes têm maior imporância no início do que no final</t>
  </si>
  <si>
    <t>***Valores tomam a forma de uma exponencial ao longo do tempo</t>
  </si>
  <si>
    <t>Aportes (mensal)</t>
  </si>
  <si>
    <t>Retorno Nominal Esperado (ao ano)</t>
  </si>
  <si>
    <t>Primeiro Aporte</t>
  </si>
  <si>
    <t>Retorno Esperado/Inflação</t>
  </si>
  <si>
    <t>Período de Aplicação (em anos)</t>
  </si>
  <si>
    <t>n</t>
  </si>
  <si>
    <t>i</t>
  </si>
  <si>
    <t>pmt</t>
  </si>
  <si>
    <t xml:space="preserve">p </t>
  </si>
  <si>
    <t>começo</t>
  </si>
  <si>
    <t>inflação?</t>
  </si>
  <si>
    <t>Taxa de crescimento dos aportes (ao ano)</t>
  </si>
  <si>
    <t>aportes pela inflação</t>
  </si>
  <si>
    <t>IR</t>
  </si>
  <si>
    <t>Dias</t>
  </si>
  <si>
    <t>Você prefere 1 milhão de reais hoje, ou ter 1 centavo dobrando a cada dia?</t>
  </si>
  <si>
    <t>DESAFIO DO R$ 0,01</t>
  </si>
  <si>
    <t>Plano do Milhão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</si>
</sst>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[$€]* #,##0.00_);_([$€]* \(#,##0.00\);_([$€]* &quot;-&quot;??_);_(@_)"/>
    <numFmt numFmtId="166" formatCode="[$-416]mmm\-yy;@"/>
    <numFmt numFmtId="167" formatCode="&quot;R$ &quot;#,##0"/>
    <numFmt numFmtId="168" formatCode="&quot;R$ &quot;#,##0.00"/>
    <numFmt numFmtId="169" formatCode="mmmm/yyyy"/>
    <numFmt numFmtId="170" formatCode="yyyy"/>
    <numFmt numFmtId="171" formatCode="0.0%"/>
  </numFmts>
  <fonts count="7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sz val="11"/>
      <color indexed="55"/>
      <name val="Calibri"/>
      <family val="2"/>
    </font>
    <font>
      <u/>
      <sz val="11"/>
      <color indexed="55"/>
      <name val="Calibri"/>
      <family val="2"/>
    </font>
    <font>
      <u/>
      <sz val="10"/>
      <color indexed="12"/>
      <name val="Arial"/>
      <family val="2"/>
    </font>
    <font>
      <u/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 tint="0.499984740745262"/>
      <name val="Arial"/>
      <family val="2"/>
    </font>
    <font>
      <i/>
      <sz val="11"/>
      <color theme="1" tint="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rgb="FF283214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4" tint="0.39997558519241921"/>
      <name val="Calibri"/>
      <family val="2"/>
      <scheme val="minor"/>
    </font>
    <font>
      <sz val="8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4" tint="0.59999389629810485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 tint="0.249977111117893"/>
      <name val="Arial"/>
      <family val="2"/>
    </font>
    <font>
      <b/>
      <sz val="12"/>
      <color rgb="FF283214"/>
      <name val="Arial"/>
      <family val="2"/>
    </font>
    <font>
      <b/>
      <sz val="12"/>
      <color indexed="59"/>
      <name val="Arial"/>
      <family val="2"/>
    </font>
    <font>
      <b/>
      <sz val="10"/>
      <color theme="0"/>
      <name val="Arial"/>
      <family val="2"/>
    </font>
    <font>
      <b/>
      <sz val="12"/>
      <color theme="9" tint="-0.249977111117893"/>
      <name val="Arial"/>
      <family val="2"/>
    </font>
    <font>
      <b/>
      <sz val="12"/>
      <name val="Arial"/>
      <family val="2"/>
    </font>
    <font>
      <b/>
      <sz val="12"/>
      <color theme="6" tint="-0.249977111117893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3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23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/>
      </right>
      <top style="thin">
        <color theme="0" tint="-0.14999847407452621"/>
      </top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2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2"/>
      </bottom>
      <diagonal/>
    </border>
    <border>
      <left/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2"/>
      </bottom>
      <diagonal/>
    </border>
    <border>
      <left style="thin">
        <color theme="0" tint="-0.14999847407452621"/>
      </left>
      <right/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/>
      </top>
      <bottom style="thin">
        <color theme="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0" tint="-0.14999847407452621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5" fillId="7" borderId="0" applyNumberFormat="0" applyBorder="0" applyAlignment="0" applyProtection="0"/>
    <xf numFmtId="0" fontId="6" fillId="9" borderId="1" applyNumberFormat="0" applyAlignment="0" applyProtection="0"/>
    <xf numFmtId="0" fontId="7" fillId="20" borderId="2" applyNumberFormat="0" applyAlignment="0" applyProtection="0"/>
    <xf numFmtId="0" fontId="8" fillId="0" borderId="3" applyNumberFormat="0" applyFill="0" applyAlignment="0" applyProtection="0"/>
    <xf numFmtId="164" fontId="2" fillId="0" borderId="0" applyFont="0" applyFill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9" fillId="2" borderId="1" applyNumberFormat="0" applyAlignment="0" applyProtection="0"/>
    <xf numFmtId="165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6" borderId="0" applyNumberFormat="0" applyBorder="0" applyAlignment="0" applyProtection="0"/>
    <xf numFmtId="0" fontId="11" fillId="11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3" fillId="3" borderId="5" applyNumberFormat="0" applyFont="0" applyAlignment="0" applyProtection="0"/>
    <xf numFmtId="0" fontId="3" fillId="25" borderId="15" applyNumberFormat="0" applyFont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9" borderId="6" applyNumberFormat="0" applyAlignment="0" applyProtection="0"/>
    <xf numFmtId="40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4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/>
    <xf numFmtId="0" fontId="54" fillId="0" borderId="0"/>
    <xf numFmtId="44" fontId="24" fillId="0" borderId="0" applyFont="0" applyFill="0" applyBorder="0" applyAlignment="0" applyProtection="0"/>
  </cellStyleXfs>
  <cellXfs count="226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/>
    <xf numFmtId="40" fontId="28" fillId="26" borderId="9" xfId="44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/>
    </xf>
    <xf numFmtId="40" fontId="30" fillId="24" borderId="16" xfId="44" applyFont="1" applyFill="1" applyBorder="1" applyProtection="1"/>
    <xf numFmtId="40" fontId="30" fillId="24" borderId="17" xfId="44" applyFont="1" applyFill="1" applyBorder="1" applyProtection="1"/>
    <xf numFmtId="0" fontId="31" fillId="24" borderId="16" xfId="38" applyFont="1" applyFill="1" applyBorder="1" applyAlignment="1" applyProtection="1">
      <alignment horizontal="center"/>
    </xf>
    <xf numFmtId="0" fontId="31" fillId="24" borderId="17" xfId="38" applyFont="1" applyFill="1" applyBorder="1" applyAlignment="1" applyProtection="1">
      <alignment horizontal="center"/>
    </xf>
    <xf numFmtId="40" fontId="32" fillId="24" borderId="16" xfId="44" applyFont="1" applyFill="1" applyBorder="1" applyProtection="1"/>
    <xf numFmtId="40" fontId="32" fillId="24" borderId="16" xfId="44" applyFont="1" applyFill="1" applyBorder="1" applyAlignment="1" applyProtection="1">
      <alignment horizontal="center"/>
    </xf>
    <xf numFmtId="9" fontId="32" fillId="24" borderId="16" xfId="42" applyFont="1" applyFill="1" applyBorder="1" applyAlignment="1" applyProtection="1">
      <alignment horizontal="center"/>
    </xf>
    <xf numFmtId="40" fontId="32" fillId="24" borderId="17" xfId="44" applyFont="1" applyFill="1" applyBorder="1" applyProtection="1"/>
    <xf numFmtId="40" fontId="32" fillId="24" borderId="17" xfId="44" applyFont="1" applyFill="1" applyBorder="1" applyAlignment="1" applyProtection="1">
      <alignment horizontal="center"/>
    </xf>
    <xf numFmtId="9" fontId="32" fillId="24" borderId="17" xfId="42" applyFont="1" applyFill="1" applyBorder="1" applyAlignment="1" applyProtection="1">
      <alignment horizontal="center"/>
    </xf>
    <xf numFmtId="0" fontId="26" fillId="0" borderId="0" xfId="0" applyNumberFormat="1" applyFont="1"/>
    <xf numFmtId="166" fontId="33" fillId="0" borderId="16" xfId="0" applyNumberFormat="1" applyFont="1" applyBorder="1" applyAlignment="1">
      <alignment horizontal="center"/>
    </xf>
    <xf numFmtId="166" fontId="33" fillId="0" borderId="17" xfId="0" applyNumberFormat="1" applyFont="1" applyBorder="1" applyAlignment="1">
      <alignment horizontal="center"/>
    </xf>
    <xf numFmtId="166" fontId="34" fillId="0" borderId="18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0" fontId="35" fillId="27" borderId="0" xfId="0" applyFont="1" applyFill="1"/>
    <xf numFmtId="166" fontId="33" fillId="0" borderId="0" xfId="0" applyNumberFormat="1" applyFont="1" applyBorder="1" applyAlignment="1">
      <alignment horizontal="center"/>
    </xf>
    <xf numFmtId="166" fontId="33" fillId="0" borderId="18" xfId="0" applyNumberFormat="1" applyFont="1" applyBorder="1" applyAlignment="1">
      <alignment horizontal="center"/>
    </xf>
    <xf numFmtId="0" fontId="33" fillId="0" borderId="0" xfId="0" applyFont="1" applyBorder="1" applyAlignment="1">
      <alignment horizontal="left" indent="1"/>
    </xf>
    <xf numFmtId="9" fontId="32" fillId="24" borderId="17" xfId="42" applyNumberFormat="1" applyFont="1" applyFill="1" applyBorder="1" applyAlignment="1" applyProtection="1">
      <alignment horizontal="center"/>
    </xf>
    <xf numFmtId="0" fontId="0" fillId="0" borderId="0" xfId="0" applyAlignment="1">
      <alignment horizontal="left" indent="1"/>
    </xf>
    <xf numFmtId="0" fontId="26" fillId="0" borderId="0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8" xfId="0" applyBorder="1"/>
    <xf numFmtId="0" fontId="36" fillId="0" borderId="0" xfId="0" applyFont="1" applyAlignment="1">
      <alignment horizontal="left" indent="1"/>
    </xf>
    <xf numFmtId="0" fontId="0" fillId="0" borderId="18" xfId="0" applyBorder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0" xfId="0" applyBorder="1"/>
    <xf numFmtId="0" fontId="37" fillId="0" borderId="0" xfId="0" applyFont="1" applyAlignment="1">
      <alignment vertical="center"/>
    </xf>
    <xf numFmtId="0" fontId="37" fillId="0" borderId="18" xfId="0" applyFont="1" applyBorder="1" applyAlignment="1">
      <alignment vertical="center"/>
    </xf>
    <xf numFmtId="0" fontId="26" fillId="0" borderId="0" xfId="0" applyFont="1" applyBorder="1" applyProtection="1"/>
    <xf numFmtId="3" fontId="38" fillId="28" borderId="19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27" borderId="0" xfId="38" applyFont="1" applyFill="1" applyBorder="1" applyAlignment="1" applyProtection="1">
      <alignment horizontal="center"/>
    </xf>
    <xf numFmtId="38" fontId="30" fillId="27" borderId="0" xfId="38" applyNumberFormat="1" applyFont="1" applyFill="1" applyBorder="1" applyAlignment="1" applyProtection="1"/>
    <xf numFmtId="0" fontId="39" fillId="28" borderId="20" xfId="0" applyFont="1" applyFill="1" applyBorder="1" applyAlignment="1">
      <alignment horizontal="right" vertical="top"/>
    </xf>
    <xf numFmtId="0" fontId="39" fillId="28" borderId="21" xfId="0" applyFont="1" applyFill="1" applyBorder="1" applyAlignment="1">
      <alignment horizontal="right" vertical="top"/>
    </xf>
    <xf numFmtId="0" fontId="40" fillId="0" borderId="0" xfId="0" applyFont="1" applyAlignment="1">
      <alignment horizontal="left"/>
    </xf>
    <xf numFmtId="0" fontId="26" fillId="28" borderId="17" xfId="0" applyFont="1" applyFill="1" applyBorder="1" applyAlignment="1">
      <alignment horizontal="center"/>
    </xf>
    <xf numFmtId="0" fontId="26" fillId="28" borderId="23" xfId="0" applyFont="1" applyFill="1" applyBorder="1" applyAlignment="1">
      <alignment horizontal="center"/>
    </xf>
    <xf numFmtId="40" fontId="41" fillId="27" borderId="18" xfId="44" applyFont="1" applyFill="1" applyBorder="1" applyAlignment="1" applyProtection="1">
      <alignment horizontal="center"/>
    </xf>
    <xf numFmtId="10" fontId="41" fillId="0" borderId="18" xfId="0" applyNumberFormat="1" applyFont="1" applyBorder="1" applyAlignment="1">
      <alignment horizontal="center"/>
    </xf>
    <xf numFmtId="0" fontId="33" fillId="0" borderId="18" xfId="0" applyFont="1" applyBorder="1"/>
    <xf numFmtId="10" fontId="41" fillId="27" borderId="18" xfId="42" applyNumberFormat="1" applyFont="1" applyFill="1" applyBorder="1" applyAlignment="1" applyProtection="1">
      <alignment horizontal="right"/>
    </xf>
    <xf numFmtId="3" fontId="33" fillId="0" borderId="18" xfId="0" applyNumberFormat="1" applyFont="1" applyBorder="1" applyAlignment="1" applyProtection="1">
      <alignment horizontal="left" indent="1"/>
    </xf>
    <xf numFmtId="10" fontId="42" fillId="27" borderId="18" xfId="42" applyNumberFormat="1" applyFont="1" applyFill="1" applyBorder="1" applyAlignment="1" applyProtection="1">
      <alignment horizontal="center"/>
    </xf>
    <xf numFmtId="0" fontId="33" fillId="0" borderId="22" xfId="0" applyFont="1" applyBorder="1" applyProtection="1"/>
    <xf numFmtId="0" fontId="26" fillId="0" borderId="22" xfId="0" applyFont="1" applyBorder="1"/>
    <xf numFmtId="0" fontId="26" fillId="28" borderId="24" xfId="0" applyFont="1" applyFill="1" applyBorder="1" applyAlignment="1">
      <alignment horizontal="center"/>
    </xf>
    <xf numFmtId="3" fontId="31" fillId="24" borderId="16" xfId="38" applyNumberFormat="1" applyFont="1" applyFill="1" applyBorder="1" applyAlignment="1" applyProtection="1">
      <alignment horizontal="center"/>
    </xf>
    <xf numFmtId="3" fontId="31" fillId="24" borderId="17" xfId="38" applyNumberFormat="1" applyFont="1" applyFill="1" applyBorder="1" applyAlignment="1" applyProtection="1">
      <alignment horizontal="center"/>
    </xf>
    <xf numFmtId="0" fontId="33" fillId="0" borderId="25" xfId="0" applyFont="1" applyBorder="1" applyAlignment="1">
      <alignment horizontal="center"/>
    </xf>
    <xf numFmtId="166" fontId="33" fillId="0" borderId="25" xfId="0" applyNumberFormat="1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166" fontId="33" fillId="0" borderId="26" xfId="0" applyNumberFormat="1" applyFont="1" applyBorder="1" applyAlignment="1">
      <alignment horizontal="center"/>
    </xf>
    <xf numFmtId="0" fontId="26" fillId="28" borderId="27" xfId="0" applyFont="1" applyFill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167" fontId="32" fillId="0" borderId="25" xfId="0" applyNumberFormat="1" applyFont="1" applyBorder="1" applyAlignment="1" applyProtection="1">
      <alignment horizontal="center"/>
    </xf>
    <xf numFmtId="167" fontId="32" fillId="0" borderId="26" xfId="0" applyNumberFormat="1" applyFont="1" applyBorder="1" applyAlignment="1" applyProtection="1">
      <alignment horizontal="center"/>
    </xf>
    <xf numFmtId="167" fontId="32" fillId="0" borderId="18" xfId="0" applyNumberFormat="1" applyFont="1" applyBorder="1" applyAlignment="1" applyProtection="1">
      <alignment horizontal="center"/>
    </xf>
    <xf numFmtId="10" fontId="32" fillId="0" borderId="25" xfId="41" applyNumberFormat="1" applyFont="1" applyBorder="1" applyAlignment="1">
      <alignment horizontal="center"/>
    </xf>
    <xf numFmtId="10" fontId="32" fillId="0" borderId="31" xfId="41" applyNumberFormat="1" applyFont="1" applyBorder="1" applyAlignment="1">
      <alignment horizontal="center"/>
    </xf>
    <xf numFmtId="10" fontId="32" fillId="0" borderId="26" xfId="41" applyNumberFormat="1" applyFont="1" applyBorder="1" applyAlignment="1">
      <alignment horizontal="center"/>
    </xf>
    <xf numFmtId="10" fontId="32" fillId="0" borderId="32" xfId="41" applyNumberFormat="1" applyFont="1" applyBorder="1" applyAlignment="1">
      <alignment horizontal="center"/>
    </xf>
    <xf numFmtId="10" fontId="32" fillId="0" borderId="18" xfId="41" applyNumberFormat="1" applyFont="1" applyBorder="1" applyAlignment="1">
      <alignment horizontal="center"/>
    </xf>
    <xf numFmtId="10" fontId="32" fillId="0" borderId="22" xfId="41" applyNumberFormat="1" applyFont="1" applyBorder="1" applyAlignment="1">
      <alignment horizontal="center"/>
    </xf>
    <xf numFmtId="0" fontId="32" fillId="28" borderId="22" xfId="0" applyFont="1" applyFill="1" applyBorder="1" applyAlignment="1">
      <alignment horizontal="right"/>
    </xf>
    <xf numFmtId="167" fontId="32" fillId="0" borderId="22" xfId="0" applyNumberFormat="1" applyFont="1" applyBorder="1" applyProtection="1"/>
    <xf numFmtId="0" fontId="32" fillId="28" borderId="18" xfId="0" applyFont="1" applyFill="1" applyBorder="1" applyAlignment="1">
      <alignment horizontal="center"/>
    </xf>
    <xf numFmtId="0" fontId="32" fillId="28" borderId="22" xfId="0" applyFont="1" applyFill="1" applyBorder="1" applyAlignment="1" applyProtection="1">
      <alignment horizontal="right"/>
    </xf>
    <xf numFmtId="2" fontId="33" fillId="0" borderId="18" xfId="0" applyNumberFormat="1" applyFont="1" applyBorder="1"/>
    <xf numFmtId="0" fontId="26" fillId="0" borderId="18" xfId="0" applyFont="1" applyBorder="1"/>
    <xf numFmtId="0" fontId="33" fillId="28" borderId="33" xfId="0" applyFont="1" applyFill="1" applyBorder="1" applyAlignment="1">
      <alignment horizontal="right"/>
    </xf>
    <xf numFmtId="0" fontId="26" fillId="28" borderId="34" xfId="0" applyFont="1" applyFill="1" applyBorder="1" applyAlignment="1">
      <alignment horizontal="center"/>
    </xf>
    <xf numFmtId="0" fontId="32" fillId="28" borderId="25" xfId="0" applyFont="1" applyFill="1" applyBorder="1" applyAlignment="1">
      <alignment horizontal="center"/>
    </xf>
    <xf numFmtId="0" fontId="32" fillId="28" borderId="31" xfId="0" applyFont="1" applyFill="1" applyBorder="1" applyAlignment="1">
      <alignment horizontal="right"/>
    </xf>
    <xf numFmtId="40" fontId="41" fillId="27" borderId="25" xfId="44" applyFont="1" applyFill="1" applyBorder="1" applyAlignment="1" applyProtection="1">
      <alignment horizontal="right"/>
    </xf>
    <xf numFmtId="0" fontId="26" fillId="0" borderId="25" xfId="0" applyFont="1" applyBorder="1" applyProtection="1"/>
    <xf numFmtId="0" fontId="26" fillId="0" borderId="31" xfId="0" applyFont="1" applyBorder="1" applyProtection="1"/>
    <xf numFmtId="0" fontId="26" fillId="28" borderId="35" xfId="0" applyFont="1" applyFill="1" applyBorder="1" applyAlignment="1">
      <alignment horizontal="center"/>
    </xf>
    <xf numFmtId="0" fontId="32" fillId="28" borderId="26" xfId="0" applyFont="1" applyFill="1" applyBorder="1" applyAlignment="1">
      <alignment horizontal="center"/>
    </xf>
    <xf numFmtId="0" fontId="32" fillId="28" borderId="32" xfId="0" applyFont="1" applyFill="1" applyBorder="1" applyAlignment="1">
      <alignment horizontal="right"/>
    </xf>
    <xf numFmtId="40" fontId="41" fillId="27" borderId="26" xfId="44" applyFont="1" applyFill="1" applyBorder="1" applyAlignment="1" applyProtection="1">
      <alignment horizontal="right"/>
    </xf>
    <xf numFmtId="3" fontId="33" fillId="0" borderId="26" xfId="0" applyNumberFormat="1" applyFont="1" applyBorder="1" applyAlignment="1" applyProtection="1">
      <alignment horizontal="left" indent="1"/>
    </xf>
    <xf numFmtId="40" fontId="42" fillId="27" borderId="26" xfId="44" applyFont="1" applyFill="1" applyBorder="1" applyAlignment="1" applyProtection="1">
      <alignment horizontal="center"/>
    </xf>
    <xf numFmtId="0" fontId="33" fillId="0" borderId="32" xfId="0" applyFont="1" applyBorder="1" applyProtection="1"/>
    <xf numFmtId="10" fontId="41" fillId="27" borderId="26" xfId="42" applyNumberFormat="1" applyFont="1" applyFill="1" applyBorder="1" applyAlignment="1" applyProtection="1">
      <alignment horizontal="right"/>
    </xf>
    <xf numFmtId="10" fontId="42" fillId="27" borderId="26" xfId="42" applyNumberFormat="1" applyFont="1" applyFill="1" applyBorder="1" applyAlignment="1" applyProtection="1">
      <alignment horizontal="center"/>
    </xf>
    <xf numFmtId="38" fontId="41" fillId="27" borderId="26" xfId="44" applyNumberFormat="1" applyFont="1" applyFill="1" applyBorder="1" applyAlignment="1" applyProtection="1">
      <alignment horizontal="right"/>
    </xf>
    <xf numFmtId="38" fontId="42" fillId="27" borderId="26" xfId="44" applyNumberFormat="1" applyFont="1" applyFill="1" applyBorder="1" applyAlignment="1" applyProtection="1">
      <alignment horizontal="center"/>
    </xf>
    <xf numFmtId="38" fontId="41" fillId="27" borderId="25" xfId="44" applyNumberFormat="1" applyFont="1" applyFill="1" applyBorder="1" applyAlignment="1" applyProtection="1">
      <alignment horizontal="right"/>
    </xf>
    <xf numFmtId="38" fontId="43" fillId="27" borderId="25" xfId="44" applyNumberFormat="1" applyFont="1" applyFill="1" applyBorder="1" applyAlignment="1" applyProtection="1">
      <alignment horizontal="center"/>
    </xf>
    <xf numFmtId="0" fontId="26" fillId="0" borderId="25" xfId="0" applyFont="1" applyBorder="1"/>
    <xf numFmtId="0" fontId="26" fillId="0" borderId="31" xfId="0" applyFont="1" applyBorder="1"/>
    <xf numFmtId="0" fontId="32" fillId="28" borderId="32" xfId="0" applyFont="1" applyFill="1" applyBorder="1" applyAlignment="1" applyProtection="1">
      <alignment horizontal="right"/>
    </xf>
    <xf numFmtId="40" fontId="41" fillId="27" borderId="26" xfId="44" applyFont="1" applyFill="1" applyBorder="1" applyAlignment="1" applyProtection="1">
      <alignment horizontal="center"/>
    </xf>
    <xf numFmtId="0" fontId="33" fillId="0" borderId="26" xfId="0" applyFont="1" applyBorder="1"/>
    <xf numFmtId="38" fontId="41" fillId="27" borderId="26" xfId="44" applyNumberFormat="1" applyFont="1" applyFill="1" applyBorder="1" applyAlignment="1" applyProtection="1">
      <alignment horizontal="center"/>
    </xf>
    <xf numFmtId="0" fontId="26" fillId="0" borderId="32" xfId="0" applyFont="1" applyBorder="1" applyProtection="1"/>
    <xf numFmtId="0" fontId="26" fillId="0" borderId="26" xfId="0" applyFont="1" applyBorder="1"/>
    <xf numFmtId="0" fontId="26" fillId="0" borderId="32" xfId="0" applyFont="1" applyBorder="1"/>
    <xf numFmtId="0" fontId="33" fillId="0" borderId="26" xfId="0" applyFont="1" applyBorder="1" applyAlignment="1" applyProtection="1">
      <alignment horizontal="left" indent="1"/>
    </xf>
    <xf numFmtId="0" fontId="33" fillId="28" borderId="36" xfId="0" applyFont="1" applyFill="1" applyBorder="1" applyAlignment="1" applyProtection="1">
      <alignment horizontal="right"/>
    </xf>
    <xf numFmtId="0" fontId="33" fillId="0" borderId="25" xfId="0" applyFont="1" applyBorder="1"/>
    <xf numFmtId="0" fontId="33" fillId="28" borderId="37" xfId="0" applyFont="1" applyFill="1" applyBorder="1" applyAlignment="1">
      <alignment horizontal="right"/>
    </xf>
    <xf numFmtId="2" fontId="33" fillId="0" borderId="26" xfId="0" applyNumberFormat="1" applyFont="1" applyBorder="1"/>
    <xf numFmtId="167" fontId="32" fillId="0" borderId="31" xfId="0" applyNumberFormat="1" applyFont="1" applyBorder="1" applyProtection="1"/>
    <xf numFmtId="167" fontId="32" fillId="0" borderId="32" xfId="0" applyNumberFormat="1" applyFont="1" applyBorder="1" applyProtection="1"/>
    <xf numFmtId="40" fontId="33" fillId="24" borderId="16" xfId="44" applyFont="1" applyFill="1" applyBorder="1" applyProtection="1"/>
    <xf numFmtId="40" fontId="33" fillId="24" borderId="17" xfId="44" applyFont="1" applyFill="1" applyBorder="1" applyProtection="1"/>
    <xf numFmtId="170" fontId="33" fillId="0" borderId="17" xfId="0" applyNumberFormat="1" applyFont="1" applyBorder="1" applyAlignment="1">
      <alignment horizontal="center"/>
    </xf>
    <xf numFmtId="166" fontId="33" fillId="0" borderId="23" xfId="0" applyNumberFormat="1" applyFont="1" applyBorder="1" applyAlignment="1">
      <alignment horizontal="center"/>
    </xf>
    <xf numFmtId="170" fontId="33" fillId="0" borderId="23" xfId="0" applyNumberFormat="1" applyFont="1" applyBorder="1" applyAlignment="1">
      <alignment horizontal="center"/>
    </xf>
    <xf numFmtId="0" fontId="32" fillId="28" borderId="19" xfId="0" applyFont="1" applyFill="1" applyBorder="1" applyAlignment="1" applyProtection="1">
      <alignment horizontal="center"/>
    </xf>
    <xf numFmtId="0" fontId="32" fillId="0" borderId="23" xfId="0" applyFont="1" applyBorder="1" applyAlignment="1" applyProtection="1">
      <alignment horizontal="center"/>
    </xf>
    <xf numFmtId="38" fontId="32" fillId="0" borderId="23" xfId="0" applyNumberFormat="1" applyFont="1" applyBorder="1" applyAlignment="1" applyProtection="1">
      <alignment horizontal="center"/>
    </xf>
    <xf numFmtId="170" fontId="33" fillId="0" borderId="16" xfId="0" applyNumberFormat="1" applyFont="1" applyBorder="1" applyAlignment="1">
      <alignment horizontal="center"/>
    </xf>
    <xf numFmtId="0" fontId="0" fillId="0" borderId="21" xfId="0" applyBorder="1"/>
    <xf numFmtId="0" fontId="0" fillId="0" borderId="0" xfId="0" applyFill="1" applyBorder="1"/>
    <xf numFmtId="0" fontId="0" fillId="27" borderId="0" xfId="0" applyFill="1"/>
    <xf numFmtId="0" fontId="32" fillId="27" borderId="0" xfId="0" applyFont="1" applyFill="1" applyBorder="1" applyAlignment="1">
      <alignment vertical="center"/>
    </xf>
    <xf numFmtId="0" fontId="39" fillId="27" borderId="0" xfId="0" applyFont="1" applyFill="1" applyBorder="1" applyAlignment="1">
      <alignment horizontal="right" vertical="top"/>
    </xf>
    <xf numFmtId="0" fontId="0" fillId="27" borderId="0" xfId="0" applyFill="1" applyBorder="1"/>
    <xf numFmtId="168" fontId="25" fillId="0" borderId="0" xfId="0" applyNumberFormat="1" applyFont="1" applyFill="1" applyBorder="1" applyAlignment="1">
      <alignment vertical="center"/>
    </xf>
    <xf numFmtId="0" fontId="44" fillId="27" borderId="0" xfId="0" applyFont="1" applyFill="1" applyBorder="1" applyAlignment="1">
      <alignment vertical="center"/>
    </xf>
    <xf numFmtId="0" fontId="33" fillId="0" borderId="0" xfId="0" applyFont="1"/>
    <xf numFmtId="0" fontId="32" fillId="28" borderId="31" xfId="0" applyFont="1" applyFill="1" applyBorder="1" applyAlignment="1">
      <alignment horizontal="left"/>
    </xf>
    <xf numFmtId="0" fontId="32" fillId="28" borderId="32" xfId="0" applyFont="1" applyFill="1" applyBorder="1" applyAlignment="1">
      <alignment horizontal="left"/>
    </xf>
    <xf numFmtId="0" fontId="32" fillId="28" borderId="22" xfId="0" applyFont="1" applyFill="1" applyBorder="1" applyAlignment="1">
      <alignment horizontal="left"/>
    </xf>
    <xf numFmtId="0" fontId="32" fillId="28" borderId="34" xfId="0" applyFont="1" applyFill="1" applyBorder="1" applyAlignment="1">
      <alignment horizontal="left"/>
    </xf>
    <xf numFmtId="0" fontId="32" fillId="28" borderId="35" xfId="0" applyFont="1" applyFill="1" applyBorder="1" applyAlignment="1">
      <alignment horizontal="left"/>
    </xf>
    <xf numFmtId="0" fontId="32" fillId="28" borderId="24" xfId="0" applyFont="1" applyFill="1" applyBorder="1" applyAlignment="1">
      <alignment horizontal="left"/>
    </xf>
    <xf numFmtId="0" fontId="0" fillId="0" borderId="40" xfId="0" applyBorder="1"/>
    <xf numFmtId="0" fontId="0" fillId="0" borderId="22" xfId="0" applyBorder="1"/>
    <xf numFmtId="0" fontId="45" fillId="0" borderId="0" xfId="0" applyFont="1"/>
    <xf numFmtId="3" fontId="46" fillId="28" borderId="19" xfId="0" applyNumberFormat="1" applyFont="1" applyFill="1" applyBorder="1" applyAlignment="1">
      <alignment horizontal="center" vertical="center"/>
    </xf>
    <xf numFmtId="0" fontId="46" fillId="0" borderId="18" xfId="0" applyFont="1" applyBorder="1"/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right" indent="2"/>
    </xf>
    <xf numFmtId="0" fontId="0" fillId="0" borderId="41" xfId="0" applyBorder="1"/>
    <xf numFmtId="0" fontId="31" fillId="0" borderId="25" xfId="0" applyFont="1" applyBorder="1"/>
    <xf numFmtId="4" fontId="33" fillId="0" borderId="0" xfId="0" applyNumberFormat="1" applyFont="1" applyAlignment="1">
      <alignment horizontal="center"/>
    </xf>
    <xf numFmtId="4" fontId="33" fillId="0" borderId="31" xfId="0" applyNumberFormat="1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0" fillId="29" borderId="10" xfId="0" applyFont="1" applyFill="1" applyBorder="1" applyAlignment="1">
      <alignment horizontal="center"/>
    </xf>
    <xf numFmtId="17" fontId="30" fillId="0" borderId="11" xfId="0" applyNumberFormat="1" applyFont="1" applyBorder="1" applyAlignment="1">
      <alignment horizontal="center"/>
    </xf>
    <xf numFmtId="10" fontId="30" fillId="0" borderId="0" xfId="41" applyNumberFormat="1" applyFont="1" applyAlignment="1">
      <alignment horizontal="center"/>
    </xf>
    <xf numFmtId="17" fontId="30" fillId="0" borderId="12" xfId="0" applyNumberFormat="1" applyFont="1" applyBorder="1" applyAlignment="1">
      <alignment horizontal="center"/>
    </xf>
    <xf numFmtId="10" fontId="30" fillId="0" borderId="13" xfId="41" applyNumberFormat="1" applyFont="1" applyBorder="1" applyAlignment="1">
      <alignment horizontal="center"/>
    </xf>
    <xf numFmtId="10" fontId="30" fillId="0" borderId="0" xfId="41" applyNumberFormat="1" applyFont="1" applyBorder="1" applyAlignment="1">
      <alignment horizontal="center"/>
    </xf>
    <xf numFmtId="0" fontId="49" fillId="0" borderId="0" xfId="0" applyFont="1"/>
    <xf numFmtId="3" fontId="51" fillId="28" borderId="19" xfId="0" applyNumberFormat="1" applyFont="1" applyFill="1" applyBorder="1" applyAlignment="1">
      <alignment horizontal="center" vertical="center"/>
    </xf>
    <xf numFmtId="0" fontId="30" fillId="26" borderId="14" xfId="0" applyFont="1" applyFill="1" applyBorder="1" applyAlignment="1">
      <alignment horizontal="left" indent="1"/>
    </xf>
    <xf numFmtId="0" fontId="52" fillId="0" borderId="0" xfId="32" applyFont="1" applyAlignment="1" applyProtection="1">
      <alignment horizontal="center"/>
    </xf>
    <xf numFmtId="0" fontId="45" fillId="0" borderId="0" xfId="0" applyFont="1" applyAlignment="1">
      <alignment horizontal="right"/>
    </xf>
    <xf numFmtId="0" fontId="30" fillId="0" borderId="0" xfId="0" applyFont="1" applyFill="1" applyAlignment="1">
      <alignment horizontal="right" vertical="center" indent="2"/>
    </xf>
    <xf numFmtId="0" fontId="50" fillId="0" borderId="18" xfId="0" applyFont="1" applyBorder="1"/>
    <xf numFmtId="0" fontId="56" fillId="28" borderId="44" xfId="0" applyFont="1" applyFill="1" applyBorder="1" applyAlignment="1">
      <alignment horizontal="center" vertical="center"/>
    </xf>
    <xf numFmtId="0" fontId="58" fillId="30" borderId="45" xfId="0" applyFont="1" applyFill="1" applyBorder="1" applyAlignment="1">
      <alignment horizontal="center" vertical="center"/>
    </xf>
    <xf numFmtId="3" fontId="55" fillId="0" borderId="46" xfId="0" applyNumberFormat="1" applyFont="1" applyBorder="1" applyAlignment="1">
      <alignment horizontal="center"/>
    </xf>
    <xf numFmtId="10" fontId="55" fillId="31" borderId="11" xfId="0" applyNumberFormat="1" applyFont="1" applyFill="1" applyBorder="1" applyAlignment="1">
      <alignment horizontal="center" vertical="center"/>
    </xf>
    <xf numFmtId="3" fontId="55" fillId="0" borderId="47" xfId="0" applyNumberFormat="1" applyFont="1" applyBorder="1" applyAlignment="1">
      <alignment horizontal="center"/>
    </xf>
    <xf numFmtId="3" fontId="55" fillId="0" borderId="48" xfId="0" applyNumberFormat="1" applyFont="1" applyBorder="1" applyAlignment="1">
      <alignment horizontal="center"/>
    </xf>
    <xf numFmtId="0" fontId="39" fillId="28" borderId="50" xfId="0" applyFont="1" applyFill="1" applyBorder="1" applyAlignment="1">
      <alignment horizontal="right" vertical="top"/>
    </xf>
    <xf numFmtId="10" fontId="55" fillId="31" borderId="12" xfId="0" applyNumberFormat="1" applyFont="1" applyFill="1" applyBorder="1" applyAlignment="1">
      <alignment horizontal="center" vertical="center"/>
    </xf>
    <xf numFmtId="0" fontId="58" fillId="32" borderId="44" xfId="0" applyFont="1" applyFill="1" applyBorder="1" applyAlignment="1">
      <alignment horizontal="center" vertical="center"/>
    </xf>
    <xf numFmtId="10" fontId="55" fillId="33" borderId="38" xfId="0" applyNumberFormat="1" applyFont="1" applyFill="1" applyBorder="1" applyAlignment="1">
      <alignment horizontal="center" vertical="center"/>
    </xf>
    <xf numFmtId="10" fontId="55" fillId="33" borderId="49" xfId="0" applyNumberFormat="1" applyFont="1" applyFill="1" applyBorder="1" applyAlignment="1">
      <alignment horizontal="center" vertical="center"/>
    </xf>
    <xf numFmtId="0" fontId="55" fillId="34" borderId="43" xfId="0" applyFont="1" applyFill="1" applyBorder="1" applyAlignment="1">
      <alignment horizontal="center"/>
    </xf>
    <xf numFmtId="167" fontId="55" fillId="27" borderId="52" xfId="38" applyNumberFormat="1" applyFont="1" applyFill="1" applyBorder="1" applyAlignment="1" applyProtection="1">
      <alignment horizontal="center"/>
    </xf>
    <xf numFmtId="167" fontId="55" fillId="27" borderId="53" xfId="38" applyNumberFormat="1" applyFont="1" applyFill="1" applyBorder="1" applyAlignment="1" applyProtection="1">
      <alignment horizontal="center"/>
    </xf>
    <xf numFmtId="167" fontId="55" fillId="27" borderId="54" xfId="38" applyNumberFormat="1" applyFont="1" applyFill="1" applyBorder="1" applyAlignment="1" applyProtection="1">
      <alignment horizontal="center"/>
    </xf>
    <xf numFmtId="0" fontId="55" fillId="34" borderId="51" xfId="0" applyFont="1" applyFill="1" applyBorder="1" applyAlignment="1">
      <alignment horizontal="center"/>
    </xf>
    <xf numFmtId="0" fontId="62" fillId="0" borderId="0" xfId="0" applyFont="1"/>
    <xf numFmtId="0" fontId="63" fillId="0" borderId="18" xfId="0" applyFont="1" applyBorder="1"/>
    <xf numFmtId="0" fontId="64" fillId="0" borderId="18" xfId="0" applyFont="1" applyBorder="1"/>
    <xf numFmtId="0" fontId="64" fillId="0" borderId="0" xfId="0" applyFont="1"/>
    <xf numFmtId="0" fontId="60" fillId="27" borderId="0" xfId="38" applyFont="1" applyFill="1" applyBorder="1" applyAlignment="1" applyProtection="1"/>
    <xf numFmtId="0" fontId="62" fillId="0" borderId="40" xfId="0" applyFont="1" applyBorder="1"/>
    <xf numFmtId="0" fontId="65" fillId="0" borderId="18" xfId="0" applyFont="1" applyBorder="1"/>
    <xf numFmtId="0" fontId="65" fillId="0" borderId="0" xfId="0" applyFont="1" applyBorder="1"/>
    <xf numFmtId="0" fontId="64" fillId="0" borderId="0" xfId="0" applyFont="1" applyAlignment="1">
      <alignment horizontal="left" indent="3"/>
    </xf>
    <xf numFmtId="0" fontId="64" fillId="0" borderId="39" xfId="0" applyFont="1" applyBorder="1"/>
    <xf numFmtId="0" fontId="63" fillId="27" borderId="0" xfId="0" applyFont="1" applyFill="1" applyBorder="1" applyAlignment="1">
      <alignment horizontal="left" vertical="center"/>
    </xf>
    <xf numFmtId="0" fontId="60" fillId="0" borderId="0" xfId="0" applyFont="1"/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center"/>
    </xf>
    <xf numFmtId="0" fontId="63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0" fillId="27" borderId="0" xfId="38" applyFont="1" applyFill="1" applyBorder="1" applyAlignment="1" applyProtection="1">
      <alignment horizontal="left" vertical="center"/>
    </xf>
    <xf numFmtId="168" fontId="66" fillId="28" borderId="42" xfId="0" applyNumberFormat="1" applyFont="1" applyFill="1" applyBorder="1" applyAlignment="1">
      <alignment horizontal="center" vertical="center"/>
    </xf>
    <xf numFmtId="169" fontId="67" fillId="28" borderId="42" xfId="0" applyNumberFormat="1" applyFont="1" applyFill="1" applyBorder="1" applyAlignment="1">
      <alignment horizontal="center" vertical="center"/>
    </xf>
    <xf numFmtId="0" fontId="64" fillId="0" borderId="0" xfId="0" applyFont="1" applyBorder="1"/>
    <xf numFmtId="168" fontId="60" fillId="28" borderId="42" xfId="0" applyNumberFormat="1" applyFont="1" applyFill="1" applyBorder="1" applyAlignment="1">
      <alignment horizontal="center" vertical="center"/>
    </xf>
    <xf numFmtId="10" fontId="60" fillId="28" borderId="42" xfId="41" applyNumberFormat="1" applyFont="1" applyFill="1" applyBorder="1" applyAlignment="1">
      <alignment horizontal="center"/>
    </xf>
    <xf numFmtId="0" fontId="68" fillId="0" borderId="0" xfId="0" applyFont="1" applyFill="1" applyAlignment="1">
      <alignment horizontal="left" vertical="center"/>
    </xf>
    <xf numFmtId="0" fontId="68" fillId="0" borderId="0" xfId="0" applyFont="1" applyFill="1" applyAlignment="1">
      <alignment horizontal="left" vertical="center" indent="1"/>
    </xf>
    <xf numFmtId="0" fontId="69" fillId="0" borderId="0" xfId="0" applyFont="1"/>
    <xf numFmtId="0" fontId="68" fillId="0" borderId="0" xfId="0" applyFont="1"/>
    <xf numFmtId="9" fontId="26" fillId="0" borderId="0" xfId="0" applyNumberFormat="1" applyFont="1"/>
    <xf numFmtId="10" fontId="26" fillId="0" borderId="0" xfId="0" applyNumberFormat="1" applyFont="1"/>
    <xf numFmtId="3" fontId="51" fillId="0" borderId="0" xfId="0" applyNumberFormat="1" applyFont="1" applyFill="1" applyBorder="1" applyAlignment="1">
      <alignment horizontal="center" vertical="center"/>
    </xf>
    <xf numFmtId="171" fontId="26" fillId="0" borderId="0" xfId="0" applyNumberFormat="1" applyFont="1"/>
    <xf numFmtId="0" fontId="46" fillId="0" borderId="0" xfId="0" applyFont="1" applyFill="1" applyBorder="1"/>
    <xf numFmtId="167" fontId="63" fillId="28" borderId="42" xfId="0" applyNumberFormat="1" applyFont="1" applyFill="1" applyBorder="1" applyAlignment="1">
      <alignment horizontal="center" vertical="center"/>
    </xf>
    <xf numFmtId="0" fontId="70" fillId="0" borderId="18" xfId="0" applyFont="1" applyBorder="1"/>
    <xf numFmtId="0" fontId="70" fillId="0" borderId="0" xfId="0" applyFont="1"/>
    <xf numFmtId="10" fontId="63" fillId="28" borderId="42" xfId="41" applyNumberFormat="1" applyFont="1" applyFill="1" applyBorder="1" applyAlignment="1">
      <alignment horizontal="center" vertical="center"/>
    </xf>
    <xf numFmtId="3" fontId="63" fillId="28" borderId="42" xfId="0" applyNumberFormat="1" applyFont="1" applyFill="1" applyBorder="1" applyAlignment="1">
      <alignment horizontal="center" vertical="center"/>
    </xf>
    <xf numFmtId="0" fontId="73" fillId="35" borderId="42" xfId="0" applyFont="1" applyFill="1" applyBorder="1" applyAlignment="1">
      <alignment horizontal="center"/>
    </xf>
    <xf numFmtId="0" fontId="72" fillId="36" borderId="42" xfId="0" applyFont="1" applyFill="1" applyBorder="1" applyAlignment="1">
      <alignment horizontal="center"/>
    </xf>
    <xf numFmtId="44" fontId="72" fillId="36" borderId="42" xfId="55" applyFont="1" applyFill="1" applyBorder="1" applyAlignment="1">
      <alignment horizontal="center"/>
    </xf>
    <xf numFmtId="44" fontId="72" fillId="36" borderId="42" xfId="0" applyNumberFormat="1" applyFont="1" applyFill="1" applyBorder="1" applyAlignment="1">
      <alignment horizontal="center"/>
    </xf>
    <xf numFmtId="0" fontId="72" fillId="0" borderId="0" xfId="0" applyFont="1"/>
    <xf numFmtId="0" fontId="53" fillId="0" borderId="0" xfId="0" applyFont="1" applyFill="1" applyBorder="1" applyAlignment="1">
      <alignment horizontal="center"/>
    </xf>
  </cellXfs>
  <cellStyles count="56">
    <cellStyle name="20% - Ênfase1" xfId="1" xr:uid="{00000000-0005-0000-0000-000000000000}"/>
    <cellStyle name="20% - Ênfase2" xfId="2" xr:uid="{00000000-0005-0000-0000-000001000000}"/>
    <cellStyle name="20% - Ênfase3" xfId="3" xr:uid="{00000000-0005-0000-0000-000002000000}"/>
    <cellStyle name="20% - Ênfase4" xfId="4" xr:uid="{00000000-0005-0000-0000-000003000000}"/>
    <cellStyle name="20% - Ênfase5" xfId="5" xr:uid="{00000000-0005-0000-0000-000004000000}"/>
    <cellStyle name="20% - Ênfase6" xfId="6" xr:uid="{00000000-0005-0000-0000-000005000000}"/>
    <cellStyle name="40% - Ênfase1" xfId="7" xr:uid="{00000000-0005-0000-0000-000006000000}"/>
    <cellStyle name="40% - Ênfase2" xfId="8" xr:uid="{00000000-0005-0000-0000-000007000000}"/>
    <cellStyle name="40% - Ênfase3" xfId="9" xr:uid="{00000000-0005-0000-0000-000008000000}"/>
    <cellStyle name="40% - Ênfase4" xfId="10" xr:uid="{00000000-0005-0000-0000-000009000000}"/>
    <cellStyle name="40% - Ênfase5" xfId="11" xr:uid="{00000000-0005-0000-0000-00000A000000}"/>
    <cellStyle name="40% - Ênfase6" xfId="12" xr:uid="{00000000-0005-0000-0000-00000B000000}"/>
    <cellStyle name="60% - Ênfase1" xfId="13" xr:uid="{00000000-0005-0000-0000-00000C000000}"/>
    <cellStyle name="60% - Ênfase2" xfId="14" xr:uid="{00000000-0005-0000-0000-00000D000000}"/>
    <cellStyle name="60% - Ênfase3" xfId="15" xr:uid="{00000000-0005-0000-0000-00000E000000}"/>
    <cellStyle name="60% - Ênfase4" xfId="16" xr:uid="{00000000-0005-0000-0000-00000F000000}"/>
    <cellStyle name="60% - Ênfase5" xfId="17" xr:uid="{00000000-0005-0000-0000-000010000000}"/>
    <cellStyle name="60% - Ênfase6" xfId="18" xr:uid="{00000000-0005-0000-0000-000011000000}"/>
    <cellStyle name="Bom" xfId="19" xr:uid="{00000000-0005-0000-0000-000012000000}"/>
    <cellStyle name="Cálculo" xfId="20" xr:uid="{00000000-0005-0000-0000-000013000000}"/>
    <cellStyle name="Célula de Verificação" xfId="21" xr:uid="{00000000-0005-0000-0000-000014000000}"/>
    <cellStyle name="Célula Vinculada" xfId="22" xr:uid="{00000000-0005-0000-0000-000015000000}"/>
    <cellStyle name="Comma 2" xfId="23" xr:uid="{00000000-0005-0000-0000-000016000000}"/>
    <cellStyle name="Ênfase1" xfId="24" xr:uid="{00000000-0005-0000-0000-000017000000}"/>
    <cellStyle name="Ênfase2" xfId="25" xr:uid="{00000000-0005-0000-0000-000018000000}"/>
    <cellStyle name="Ênfase3" xfId="26" xr:uid="{00000000-0005-0000-0000-000019000000}"/>
    <cellStyle name="Ênfase4" xfId="27" xr:uid="{00000000-0005-0000-0000-00001A000000}"/>
    <cellStyle name="Ênfase5" xfId="28" xr:uid="{00000000-0005-0000-0000-00001B000000}"/>
    <cellStyle name="Ênfase6" xfId="29" xr:uid="{00000000-0005-0000-0000-00001C000000}"/>
    <cellStyle name="Entrada" xfId="30" xr:uid="{00000000-0005-0000-0000-00001D000000}"/>
    <cellStyle name="Euro" xfId="31" xr:uid="{00000000-0005-0000-0000-00001E000000}"/>
    <cellStyle name="Hiperlink" xfId="32" builtinId="8"/>
    <cellStyle name="Hyperlink 2" xfId="33" xr:uid="{00000000-0005-0000-0000-000020000000}"/>
    <cellStyle name="Incorreto" xfId="34" xr:uid="{00000000-0005-0000-0000-000021000000}"/>
    <cellStyle name="Moeda" xfId="55" builtinId="4"/>
    <cellStyle name="Neutra" xfId="35" xr:uid="{00000000-0005-0000-0000-000023000000}"/>
    <cellStyle name="Normal" xfId="0" builtinId="0"/>
    <cellStyle name="Normal 2" xfId="36" xr:uid="{00000000-0005-0000-0000-000025000000}"/>
    <cellStyle name="Normal 2 2" xfId="53" xr:uid="{00000000-0005-0000-0000-000026000000}"/>
    <cellStyle name="Normal 3" xfId="37" xr:uid="{00000000-0005-0000-0000-000027000000}"/>
    <cellStyle name="Normal 4" xfId="54" xr:uid="{00000000-0005-0000-0000-000028000000}"/>
    <cellStyle name="Normal_Simulador de Patrimonio" xfId="38" xr:uid="{00000000-0005-0000-0000-00002A000000}"/>
    <cellStyle name="Nota" xfId="39" xr:uid="{00000000-0005-0000-0000-00002B000000}"/>
    <cellStyle name="Nota 2" xfId="40" xr:uid="{00000000-0005-0000-0000-00002C000000}"/>
    <cellStyle name="Percent 2" xfId="42" xr:uid="{00000000-0005-0000-0000-00002E000000}"/>
    <cellStyle name="Porcentagem" xfId="41" builtinId="5"/>
    <cellStyle name="Saída" xfId="43" xr:uid="{00000000-0005-0000-0000-00002F000000}"/>
    <cellStyle name="Separador de milhares_Simulador de Patrimonio" xfId="44" xr:uid="{00000000-0005-0000-0000-000030000000}"/>
    <cellStyle name="Texto de Aviso" xfId="45" xr:uid="{00000000-0005-0000-0000-000031000000}"/>
    <cellStyle name="Texto Explicativo" xfId="46" xr:uid="{00000000-0005-0000-0000-000032000000}"/>
    <cellStyle name="Título" xfId="47" xr:uid="{00000000-0005-0000-0000-000033000000}"/>
    <cellStyle name="Título 1" xfId="48" xr:uid="{00000000-0005-0000-0000-000034000000}"/>
    <cellStyle name="Título 2" xfId="49" xr:uid="{00000000-0005-0000-0000-000035000000}"/>
    <cellStyle name="Título 3" xfId="50" xr:uid="{00000000-0005-0000-0000-000036000000}"/>
    <cellStyle name="Título 4" xfId="51" xr:uid="{00000000-0005-0000-0000-000037000000}"/>
    <cellStyle name="Título_Simulador de Patrimonio" xfId="52" xr:uid="{00000000-0005-0000-0000-00003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21505376344606E-3"/>
          <c:y val="0"/>
          <c:w val="0.99139784946236298"/>
          <c:h val="1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PAINEL!$M$4</c:f>
              <c:strCache>
                <c:ptCount val="1"/>
                <c:pt idx="0">
                  <c:v>% Aportes</c:v>
                </c:pt>
              </c:strCache>
            </c:strRef>
          </c:tx>
          <c:spPr>
            <a:solidFill>
              <a:srgbClr val="00B050">
                <a:alpha val="50196"/>
              </a:srgbClr>
            </a:solidFill>
            <a:ln w="25400">
              <a:solidFill>
                <a:schemeClr val="tx1"/>
              </a:solidFill>
            </a:ln>
          </c:spPr>
          <c:invertIfNegative val="0"/>
          <c:val>
            <c:numRef>
              <c:f>PAINEL!$M$5:$M$14</c:f>
              <c:numCache>
                <c:formatCode>0.00%</c:formatCode>
                <c:ptCount val="10"/>
                <c:pt idx="0">
                  <c:v>0.73105484728963821</c:v>
                </c:pt>
                <c:pt idx="1">
                  <c:v>0.52853822437047959</c:v>
                </c:pt>
                <c:pt idx="2">
                  <c:v>0.37278078165094725</c:v>
                </c:pt>
                <c:pt idx="3">
                  <c:v>0.25691759438347322</c:v>
                </c:pt>
                <c:pt idx="4">
                  <c:v>0.17339745523798106</c:v>
                </c:pt>
                <c:pt idx="5">
                  <c:v>0.11487545553649493</c:v>
                </c:pt>
                <c:pt idx="6">
                  <c:v>7.4880361405225901E-2</c:v>
                </c:pt>
                <c:pt idx="7">
                  <c:v>4.8130521768095395E-2</c:v>
                </c:pt>
                <c:pt idx="8">
                  <c:v>3.0566362082229785E-2</c:v>
                </c:pt>
                <c:pt idx="9">
                  <c:v>1.9212607142036188E-2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8-4075-A2B7-9C31CA849925}"/>
            </c:ext>
          </c:extLst>
        </c:ser>
        <c:ser>
          <c:idx val="0"/>
          <c:order val="1"/>
          <c:tx>
            <c:strRef>
              <c:f>PAINEL!$O$4</c:f>
              <c:strCache>
                <c:ptCount val="1"/>
                <c:pt idx="0">
                  <c:v>Juros %</c:v>
                </c:pt>
              </c:strCache>
            </c:strRef>
          </c:tx>
          <c:spPr>
            <a:solidFill>
              <a:schemeClr val="accent6">
                <a:alpha val="74902"/>
              </a:schemeClr>
            </a:solidFill>
            <a:ln w="25400">
              <a:solidFill>
                <a:schemeClr val="tx1"/>
              </a:solidFill>
            </a:ln>
          </c:spPr>
          <c:invertIfNegative val="0"/>
          <c:cat>
            <c:numRef>
              <c:f>PAINEL!$L$5:$L$14</c:f>
              <c:numCache>
                <c:formatCode>#,##0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PAINEL!$O$5:$O$14</c:f>
              <c:numCache>
                <c:formatCode>0.00%</c:formatCode>
                <c:ptCount val="10"/>
                <c:pt idx="0">
                  <c:v>0.26894515271036179</c:v>
                </c:pt>
                <c:pt idx="1">
                  <c:v>0.47146177562952041</c:v>
                </c:pt>
                <c:pt idx="2">
                  <c:v>0.62721921834905281</c:v>
                </c:pt>
                <c:pt idx="3">
                  <c:v>0.74308240561652683</c:v>
                </c:pt>
                <c:pt idx="4">
                  <c:v>0.82660254476201889</c:v>
                </c:pt>
                <c:pt idx="5">
                  <c:v>0.88512454446350508</c:v>
                </c:pt>
                <c:pt idx="6">
                  <c:v>0.92511963859477409</c:v>
                </c:pt>
                <c:pt idx="7">
                  <c:v>0.9518694782319046</c:v>
                </c:pt>
                <c:pt idx="8">
                  <c:v>0.96943363791777026</c:v>
                </c:pt>
                <c:pt idx="9">
                  <c:v>0.98078739285796379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D8-4075-A2B7-9C31CA849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94971512"/>
        <c:axId val="2094974424"/>
      </c:barChart>
      <c:catAx>
        <c:axId val="2094971512"/>
        <c:scaling>
          <c:orientation val="maxMin"/>
        </c:scaling>
        <c:delete val="1"/>
        <c:axPos val="l"/>
        <c:majorTickMark val="out"/>
        <c:minorTickMark val="none"/>
        <c:tickLblPos val="nextTo"/>
        <c:crossAx val="2094974424"/>
        <c:crosses val="autoZero"/>
        <c:auto val="1"/>
        <c:lblAlgn val="ctr"/>
        <c:lblOffset val="100"/>
        <c:noMultiLvlLbl val="0"/>
      </c:catAx>
      <c:valAx>
        <c:axId val="2094974424"/>
        <c:scaling>
          <c:orientation val="minMax"/>
          <c:max val="1"/>
        </c:scaling>
        <c:delete val="1"/>
        <c:axPos val="t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crossAx val="2094971512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516597278532299E-3"/>
          <c:y val="0"/>
          <c:w val="0.99139784946236298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PAINEL!$M$19</c:f>
              <c:strCache>
                <c:ptCount val="1"/>
                <c:pt idx="0">
                  <c:v>Patrimônio</c:v>
                </c:pt>
              </c:strCache>
            </c:strRef>
          </c:tx>
          <c:spPr>
            <a:solidFill>
              <a:srgbClr val="FFFF00">
                <a:alpha val="74902"/>
              </a:srgbClr>
            </a:solidFill>
            <a:ln w="25400">
              <a:solidFill>
                <a:schemeClr val="tx1"/>
              </a:solidFill>
            </a:ln>
          </c:spPr>
          <c:invertIfNegative val="0"/>
          <c:val>
            <c:numRef>
              <c:f>PAINEL!$M$20:$M$29</c:f>
              <c:numCache>
                <c:formatCode>"R$ "#,##0</c:formatCode>
                <c:ptCount val="10"/>
                <c:pt idx="0">
                  <c:v>68394.321144813352</c:v>
                </c:pt>
                <c:pt idx="1">
                  <c:v>185417.05307449395</c:v>
                </c:pt>
                <c:pt idx="2">
                  <c:v>391651.09143611079</c:v>
                </c:pt>
                <c:pt idx="3">
                  <c:v>755105.93373545725</c:v>
                </c:pt>
                <c:pt idx="4">
                  <c:v>1395637.55228048</c:v>
                </c:pt>
                <c:pt idx="5">
                  <c:v>2524473.1230499409</c:v>
                </c:pt>
                <c:pt idx="6">
                  <c:v>4513867.1028958336</c:v>
                </c:pt>
                <c:pt idx="7">
                  <c:v>8019859.0378854033</c:v>
                </c:pt>
                <c:pt idx="8">
                  <c:v>14198614.765880577</c:v>
                </c:pt>
                <c:pt idx="9">
                  <c:v>25087693.535637286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5-4389-B76A-52257377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4998936"/>
        <c:axId val="2095001944"/>
      </c:barChart>
      <c:catAx>
        <c:axId val="2094998936"/>
        <c:scaling>
          <c:orientation val="maxMin"/>
        </c:scaling>
        <c:delete val="1"/>
        <c:axPos val="l"/>
        <c:majorTickMark val="out"/>
        <c:minorTickMark val="none"/>
        <c:tickLblPos val="nextTo"/>
        <c:crossAx val="2095001944"/>
        <c:crosses val="autoZero"/>
        <c:auto val="1"/>
        <c:lblAlgn val="ctr"/>
        <c:lblOffset val="100"/>
        <c:noMultiLvlLbl val="0"/>
      </c:catAx>
      <c:valAx>
        <c:axId val="2095001944"/>
        <c:scaling>
          <c:orientation val="minMax"/>
        </c:scaling>
        <c:delete val="1"/>
        <c:axPos val="t"/>
        <c:numFmt formatCode="&quot;R$ &quot;#,##0" sourceLinked="1"/>
        <c:majorTickMark val="out"/>
        <c:minorTickMark val="none"/>
        <c:tickLblPos val="nextTo"/>
        <c:crossAx val="2094998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37199525648295E-2"/>
          <c:y val="8.51176727909011E-2"/>
          <c:w val="0.87735228492584005"/>
          <c:h val="0.72032983377078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'BANCO DE DADOS'!$V$4</c:f>
              <c:strCache>
                <c:ptCount val="1"/>
                <c:pt idx="0">
                  <c:v>Patrimônio</c:v>
                </c:pt>
              </c:strCache>
            </c:strRef>
          </c:tx>
          <c:spPr>
            <a:solidFill>
              <a:schemeClr val="tx2">
                <a:lumMod val="75000"/>
                <a:alpha val="74902"/>
              </a:schemeClr>
            </a:solidFill>
            <a:ln w="25400">
              <a:solidFill>
                <a:schemeClr val="tx1"/>
              </a:solidFill>
            </a:ln>
          </c:spPr>
          <c:invertIfNegative val="0"/>
          <c:dLbls>
            <c:dLbl>
              <c:idx val="17"/>
              <c:layout>
                <c:manualLayout>
                  <c:x val="-1.2206822503569732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B-4562-9053-95FC96EF468D}"/>
                </c:ext>
              </c:extLst>
            </c:dLbl>
            <c:numFmt formatCode="#,##0,\ \k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 rtl="1">
                  <a:defRPr sz="1000" b="0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[0]!Data_Anual</c:f>
              <c:numCache>
                <c:formatCode>yyyy</c:formatCode>
                <c:ptCount val="40"/>
                <c:pt idx="0">
                  <c:v>45047</c:v>
                </c:pt>
                <c:pt idx="1">
                  <c:v>45413</c:v>
                </c:pt>
                <c:pt idx="2">
                  <c:v>45778</c:v>
                </c:pt>
                <c:pt idx="3">
                  <c:v>46143</c:v>
                </c:pt>
                <c:pt idx="4">
                  <c:v>46508</c:v>
                </c:pt>
                <c:pt idx="5">
                  <c:v>46874</c:v>
                </c:pt>
                <c:pt idx="6">
                  <c:v>47239</c:v>
                </c:pt>
                <c:pt idx="7">
                  <c:v>47604</c:v>
                </c:pt>
                <c:pt idx="8">
                  <c:v>47969</c:v>
                </c:pt>
                <c:pt idx="9">
                  <c:v>48335</c:v>
                </c:pt>
                <c:pt idx="10">
                  <c:v>48700</c:v>
                </c:pt>
                <c:pt idx="11">
                  <c:v>49065</c:v>
                </c:pt>
                <c:pt idx="12">
                  <c:v>49430</c:v>
                </c:pt>
                <c:pt idx="13">
                  <c:v>49796</c:v>
                </c:pt>
                <c:pt idx="14">
                  <c:v>50161</c:v>
                </c:pt>
                <c:pt idx="15">
                  <c:v>50526</c:v>
                </c:pt>
                <c:pt idx="16">
                  <c:v>50891</c:v>
                </c:pt>
                <c:pt idx="17">
                  <c:v>51257</c:v>
                </c:pt>
                <c:pt idx="18">
                  <c:v>51622</c:v>
                </c:pt>
                <c:pt idx="19">
                  <c:v>51987</c:v>
                </c:pt>
                <c:pt idx="20">
                  <c:v>52352</c:v>
                </c:pt>
                <c:pt idx="21">
                  <c:v>52718</c:v>
                </c:pt>
                <c:pt idx="22">
                  <c:v>53083</c:v>
                </c:pt>
                <c:pt idx="23">
                  <c:v>53448</c:v>
                </c:pt>
                <c:pt idx="24">
                  <c:v>53813</c:v>
                </c:pt>
                <c:pt idx="25">
                  <c:v>54179</c:v>
                </c:pt>
                <c:pt idx="26">
                  <c:v>54544</c:v>
                </c:pt>
                <c:pt idx="27">
                  <c:v>54909</c:v>
                </c:pt>
                <c:pt idx="28">
                  <c:v>55274</c:v>
                </c:pt>
                <c:pt idx="29">
                  <c:v>55640</c:v>
                </c:pt>
                <c:pt idx="30">
                  <c:v>56005</c:v>
                </c:pt>
                <c:pt idx="31">
                  <c:v>56370</c:v>
                </c:pt>
                <c:pt idx="32">
                  <c:v>56735</c:v>
                </c:pt>
                <c:pt idx="33">
                  <c:v>57101</c:v>
                </c:pt>
                <c:pt idx="34">
                  <c:v>57466</c:v>
                </c:pt>
                <c:pt idx="35">
                  <c:v>57831</c:v>
                </c:pt>
                <c:pt idx="36">
                  <c:v>58196</c:v>
                </c:pt>
                <c:pt idx="37">
                  <c:v>58562</c:v>
                </c:pt>
                <c:pt idx="38">
                  <c:v>58927</c:v>
                </c:pt>
                <c:pt idx="39">
                  <c:v>59292</c:v>
                </c:pt>
              </c:numCache>
            </c:numRef>
          </c:cat>
          <c:val>
            <c:numRef>
              <c:f>[0]!Patrimônio_Anual</c:f>
              <c:numCache>
                <c:formatCode>#,##0.00_);[Red]\(#,##0.00\)</c:formatCode>
                <c:ptCount val="40"/>
                <c:pt idx="0">
                  <c:v>12444.77628323948</c:v>
                </c:pt>
                <c:pt idx="1">
                  <c:v>24151.347763910773</c:v>
                </c:pt>
                <c:pt idx="2">
                  <c:v>37262.707822262644</c:v>
                </c:pt>
                <c:pt idx="3">
                  <c:v>51947.431087616744</c:v>
                </c:pt>
                <c:pt idx="4">
                  <c:v>68394.321144813352</c:v>
                </c:pt>
                <c:pt idx="5">
                  <c:v>86814.838008873543</c:v>
                </c:pt>
                <c:pt idx="6">
                  <c:v>107445.81689662101</c:v>
                </c:pt>
                <c:pt idx="7">
                  <c:v>130552.51325089818</c:v>
                </c:pt>
                <c:pt idx="8">
                  <c:v>156432.01316768862</c:v>
                </c:pt>
                <c:pt idx="9">
                  <c:v>185417.05307449395</c:v>
                </c:pt>
                <c:pt idx="10">
                  <c:v>217880.29777011601</c:v>
                </c:pt>
                <c:pt idx="11">
                  <c:v>254239.13182921274</c:v>
                </c:pt>
                <c:pt idx="12">
                  <c:v>294961.02597540111</c:v>
                </c:pt>
                <c:pt idx="13">
                  <c:v>340569.54741913208</c:v>
                </c:pt>
                <c:pt idx="14">
                  <c:v>391651.09143611079</c:v>
                </c:pt>
                <c:pt idx="15">
                  <c:v>448862.42073512706</c:v>
                </c:pt>
                <c:pt idx="16">
                  <c:v>512939.10955002537</c:v>
                </c:pt>
                <c:pt idx="17">
                  <c:v>584705.00102271151</c:v>
                </c:pt>
                <c:pt idx="18">
                  <c:v>665082.79947211978</c:v>
                </c:pt>
                <c:pt idx="19">
                  <c:v>755105.93373545725</c:v>
                </c:pt>
                <c:pt idx="20">
                  <c:v>855931.84411039553</c:v>
                </c:pt>
                <c:pt idx="21">
                  <c:v>968856.86373032629</c:v>
                </c:pt>
                <c:pt idx="22">
                  <c:v>1095332.8857046489</c:v>
                </c:pt>
                <c:pt idx="23">
                  <c:v>1236986.0303158902</c:v>
                </c:pt>
                <c:pt idx="24">
                  <c:v>1395637.55228048</c:v>
                </c:pt>
                <c:pt idx="25">
                  <c:v>1573327.2568808214</c:v>
                </c:pt>
                <c:pt idx="26">
                  <c:v>1772339.7260332042</c:v>
                </c:pt>
                <c:pt idx="27">
                  <c:v>1995233.6914838727</c:v>
                </c:pt>
                <c:pt idx="28">
                  <c:v>2244874.9327886221</c:v>
                </c:pt>
                <c:pt idx="29">
                  <c:v>2524473.1230499409</c:v>
                </c:pt>
                <c:pt idx="30">
                  <c:v>2837623.0961426185</c:v>
                </c:pt>
                <c:pt idx="31">
                  <c:v>3188351.0660064183</c:v>
                </c:pt>
                <c:pt idx="32">
                  <c:v>3581166.3922538739</c:v>
                </c:pt>
                <c:pt idx="33">
                  <c:v>4021119.5576510243</c:v>
                </c:pt>
                <c:pt idx="34">
                  <c:v>4513867.1028958336</c:v>
                </c:pt>
                <c:pt idx="35">
                  <c:v>5065744.3535700198</c:v>
                </c:pt>
                <c:pt idx="36">
                  <c:v>5683846.8743251106</c:v>
                </c:pt>
                <c:pt idx="37">
                  <c:v>6376121.697570811</c:v>
                </c:pt>
                <c:pt idx="38">
                  <c:v>7151469.4996059956</c:v>
                </c:pt>
                <c:pt idx="39">
                  <c:v>8019859.0378854033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F-491C-AEAE-B18E95CA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94147096"/>
        <c:axId val="2094143608"/>
      </c:barChart>
      <c:dateAx>
        <c:axId val="20941470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2094143608"/>
        <c:crosses val="autoZero"/>
        <c:auto val="1"/>
        <c:lblOffset val="100"/>
        <c:baseTimeUnit val="years"/>
      </c:dateAx>
      <c:valAx>
        <c:axId val="2094143608"/>
        <c:scaling>
          <c:orientation val="minMax"/>
        </c:scaling>
        <c:delete val="0"/>
        <c:axPos val="l"/>
        <c:majorGridlines>
          <c:spPr>
            <a:ln w="1270">
              <a:solidFill>
                <a:schemeClr val="bg2">
                  <a:lumMod val="75000"/>
                </a:schemeClr>
              </a:solidFill>
              <a:prstDash val="solid"/>
            </a:ln>
          </c:spPr>
        </c:majorGridlines>
        <c:numFmt formatCode="#,##0,\ \K" sourceLinked="0"/>
        <c:majorTickMark val="out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2094147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 alignWithMargins="0"/>
    <c:pageMargins b="0.750000000000003" l="0.70000000000000095" r="0.70000000000000095" t="0.750000000000003" header="0.3" footer="0.3"/>
    <c:pageSetup/>
  </c:printSettings>
</c:chartSpace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'ANEXO DE APOIO'!$I$13" lockText="1" noThreeD="1"/>
</file>

<file path=xl/ctrlProps/ctrlProp8.xml><?xml version="1.0" encoding="utf-8"?>
<formControlPr xmlns="http://schemas.microsoft.com/office/spreadsheetml/2009/9/main" objectType="CheckBox" fmlaLink="'ANEXO DE APOIO'!$I$14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'Desafio do 1 centavo'!A1"/><Relationship Id="rId4" Type="http://schemas.openxmlformats.org/officeDocument/2006/relationships/hyperlink" Target="#INPU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PU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120650</xdr:rowOff>
    </xdr:from>
    <xdr:to>
      <xdr:col>15</xdr:col>
      <xdr:colOff>323507</xdr:colOff>
      <xdr:row>1</xdr:row>
      <xdr:rowOff>181196</xdr:rowOff>
    </xdr:to>
    <xdr:sp macro="[0]!GoTo_Alocacao_Hide_Dados_Historicos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00825" y="123825"/>
          <a:ext cx="1343025" cy="247649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000" b="1">
              <a:solidFill>
                <a:sysClr val="windowText" lastClr="000000"/>
              </a:solidFill>
            </a:rPr>
            <a:t>Voltar para Alocação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33</xdr:row>
          <xdr:rowOff>0</xdr:rowOff>
        </xdr:from>
        <xdr:to>
          <xdr:col>13</xdr:col>
          <xdr:colOff>104775</xdr:colOff>
          <xdr:row>38</xdr:row>
          <xdr:rowOff>76200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kk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0" y="581025"/>
          <a:ext cx="276225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09600" y="647700"/>
          <a:ext cx="304800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9600" y="1104900"/>
          <a:ext cx="304800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09600" y="1562100"/>
          <a:ext cx="304800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09600" y="1790700"/>
          <a:ext cx="304800" cy="266700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5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09600" y="2171700"/>
          <a:ext cx="304800" cy="266700"/>
        </a:xfrm>
        <a:prstGeom prst="ellipse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chemeClr val="bg1"/>
              </a:solidFill>
            </a:rPr>
            <a:t>6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09600" y="2019300"/>
          <a:ext cx="276225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5</a:t>
          </a:r>
        </a:p>
      </xdr:txBody>
    </xdr:sp>
    <xdr:clientData/>
  </xdr:twoCellAnchor>
  <xdr:twoCellAnchor>
    <xdr:from>
      <xdr:col>3</xdr:col>
      <xdr:colOff>9492</xdr:colOff>
      <xdr:row>3</xdr:row>
      <xdr:rowOff>0</xdr:rowOff>
    </xdr:from>
    <xdr:to>
      <xdr:col>4</xdr:col>
      <xdr:colOff>104869</xdr:colOff>
      <xdr:row>4</xdr:row>
      <xdr:rowOff>11617</xdr:rowOff>
    </xdr:to>
    <xdr:sp macro="" textlink="'BANCO DE DADOS'!AC26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17168" y="593912"/>
          <a:ext cx="2829613" cy="28055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E3B905AD-6BB2-4E4A-B4C0-FF262892BA27}" type="TxLink">
            <a:rPr lang="pt-BR" sz="11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Primeiro Aporte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9492</xdr:colOff>
      <xdr:row>6</xdr:row>
      <xdr:rowOff>0</xdr:rowOff>
    </xdr:from>
    <xdr:to>
      <xdr:col>4</xdr:col>
      <xdr:colOff>104869</xdr:colOff>
      <xdr:row>7</xdr:row>
      <xdr:rowOff>11617</xdr:rowOff>
    </xdr:to>
    <xdr:sp macro="" textlink="'BANCO DE DADOS'!AC27">
      <xdr:nvSpPr>
        <xdr:cNvPr id="13" name="Rounded 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17168" y="1176618"/>
          <a:ext cx="2829613" cy="28055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fld id="{CBC83CB2-DEF1-48E0-9E03-D48307B7F4B0}" type="TxLink">
            <a:rPr lang="pt-BR" sz="11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 algn="ctr"/>
            <a:t>Aportes (mensal)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9492</xdr:colOff>
      <xdr:row>9</xdr:row>
      <xdr:rowOff>0</xdr:rowOff>
    </xdr:from>
    <xdr:to>
      <xdr:col>4</xdr:col>
      <xdr:colOff>104869</xdr:colOff>
      <xdr:row>10</xdr:row>
      <xdr:rowOff>11617</xdr:rowOff>
    </xdr:to>
    <xdr:sp macro="" textlink="'BANCO DE DADOS'!AC28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17168" y="1759324"/>
          <a:ext cx="2829613" cy="28055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fld id="{B9E9E4B4-681F-4CF1-A589-6335B501F8F1}" type="TxLink">
            <a: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Retorno Nominal Esperado (ao ano)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9492</xdr:colOff>
      <xdr:row>11</xdr:row>
      <xdr:rowOff>156881</xdr:rowOff>
    </xdr:from>
    <xdr:to>
      <xdr:col>4</xdr:col>
      <xdr:colOff>104869</xdr:colOff>
      <xdr:row>13</xdr:row>
      <xdr:rowOff>11616</xdr:rowOff>
    </xdr:to>
    <xdr:sp macro="" textlink="'BANCO DE DADOS'!AC29">
      <xdr:nvSpPr>
        <xdr:cNvPr id="15" name="Rounded 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17168" y="2342028"/>
          <a:ext cx="2829613" cy="280559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fld id="{5C08CD34-CFA2-41D7-B23B-7063BC574DF2}" type="TxLink">
            <a: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Período de Aplicação (em anos)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9492</xdr:colOff>
      <xdr:row>15</xdr:row>
      <xdr:rowOff>0</xdr:rowOff>
    </xdr:from>
    <xdr:to>
      <xdr:col>4</xdr:col>
      <xdr:colOff>104869</xdr:colOff>
      <xdr:row>16</xdr:row>
      <xdr:rowOff>11617</xdr:rowOff>
    </xdr:to>
    <xdr:sp macro="" textlink="'BANCO DE DADOS'!AC30">
      <xdr:nvSpPr>
        <xdr:cNvPr id="16" name="Rounded 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17168" y="2924735"/>
          <a:ext cx="2829613" cy="28055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fld id="{D8C8E0D9-2ED7-410D-B988-BA5129ADD0FB}" type="TxLink">
            <a: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Inflação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104775</xdr:colOff>
      <xdr:row>23</xdr:row>
      <xdr:rowOff>56597</xdr:rowOff>
    </xdr:from>
    <xdr:to>
      <xdr:col>5</xdr:col>
      <xdr:colOff>9526</xdr:colOff>
      <xdr:row>25</xdr:row>
      <xdr:rowOff>66675</xdr:rowOff>
    </xdr:to>
    <xdr:sp macro="[0]!GoTo_Resultados" textlink="">
      <xdr:nvSpPr>
        <xdr:cNvPr id="33" name="TextBox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 bwMode="auto">
        <a:xfrm>
          <a:off x="895350" y="4609547"/>
          <a:ext cx="2867026" cy="429178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noAutofit/>
        </a:bodyPr>
        <a:lstStyle/>
        <a:p>
          <a:pPr lvl="0" algn="ctr"/>
          <a:r>
            <a:rPr lang="en-US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Calcular</a:t>
          </a:r>
          <a:r>
            <a:rPr lang="en-US" sz="18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Resultado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525781</xdr:colOff>
          <xdr:row>41</xdr:row>
          <xdr:rowOff>9524</xdr:rowOff>
        </xdr:from>
        <xdr:to>
          <xdr:col>15</xdr:col>
          <xdr:colOff>571500</xdr:colOff>
          <xdr:row>41</xdr:row>
          <xdr:rowOff>104775</xdr:rowOff>
        </xdr:to>
        <xdr:grpSp>
          <xdr:nvGrpSpPr>
            <xdr:cNvPr id="3" name="Agrupar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9567727" y="6867524"/>
              <a:ext cx="45719" cy="95251"/>
              <a:chOff x="7591640" y="5758141"/>
              <a:chExt cx="5400460" cy="805259"/>
            </a:xfrm>
          </xdr:grpSpPr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100-000030080000}"/>
                  </a:ext>
                </a:extLst>
              </xdr:cNvPr>
              <xdr:cNvSpPr/>
            </xdr:nvSpPr>
            <xdr:spPr bwMode="auto">
              <a:xfrm flipV="1">
                <a:off x="7591640" y="6387467"/>
                <a:ext cx="314325" cy="1759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100-000033080000}"/>
                  </a:ext>
                </a:extLst>
              </xdr:cNvPr>
              <xdr:cNvSpPr/>
            </xdr:nvSpPr>
            <xdr:spPr bwMode="auto">
              <a:xfrm flipV="1">
                <a:off x="12677775" y="5758141"/>
                <a:ext cx="314325" cy="1759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9525</xdr:colOff>
      <xdr:row>18</xdr:row>
      <xdr:rowOff>9525</xdr:rowOff>
    </xdr:from>
    <xdr:to>
      <xdr:col>2</xdr:col>
      <xdr:colOff>9525</xdr:colOff>
      <xdr:row>19</xdr:row>
      <xdr:rowOff>9525</xdr:rowOff>
    </xdr:to>
    <xdr:sp macro="" textlink="">
      <xdr:nvSpPr>
        <xdr:cNvPr id="64" name="Oval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523875" y="3057525"/>
          <a:ext cx="276225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6</a:t>
          </a:r>
        </a:p>
      </xdr:txBody>
    </xdr:sp>
    <xdr:clientData/>
  </xdr:twoCellAnchor>
  <xdr:twoCellAnchor>
    <xdr:from>
      <xdr:col>3</xdr:col>
      <xdr:colOff>2241</xdr:colOff>
      <xdr:row>17</xdr:row>
      <xdr:rowOff>156881</xdr:rowOff>
    </xdr:from>
    <xdr:to>
      <xdr:col>4</xdr:col>
      <xdr:colOff>105129</xdr:colOff>
      <xdr:row>19</xdr:row>
      <xdr:rowOff>21553</xdr:rowOff>
    </xdr:to>
    <xdr:sp macro="" textlink="'BANCO DE DADOS'!AC34">
      <xdr:nvSpPr>
        <xdr:cNvPr id="65" name="Rounded Rectangle 2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909917" y="3507440"/>
          <a:ext cx="2837124" cy="29049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fld id="{0CA3CEFA-CFB0-442B-96CD-86D398EECC56}" type="TxLink">
            <a:rPr lang="pt-BR" sz="1100" b="1" i="0" u="none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Taxa de crescimento dos aportes (ao ano)</a:t>
          </a:fld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21</xdr:row>
      <xdr:rowOff>9525</xdr:rowOff>
    </xdr:from>
    <xdr:to>
      <xdr:col>2</xdr:col>
      <xdr:colOff>9525</xdr:colOff>
      <xdr:row>22</xdr:row>
      <xdr:rowOff>9525</xdr:rowOff>
    </xdr:to>
    <xdr:sp macro="" textlink="">
      <xdr:nvSpPr>
        <xdr:cNvPr id="66" name="Oval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523875" y="4143375"/>
          <a:ext cx="276225" cy="266700"/>
        </a:xfrm>
        <a:prstGeom prst="ellipse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marL="0" indent="0" algn="ctr"/>
          <a:r>
            <a:rPr lang="pt-B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</a:t>
          </a:r>
        </a:p>
      </xdr:txBody>
    </xdr:sp>
    <xdr:clientData/>
  </xdr:twoCellAnchor>
  <xdr:twoCellAnchor>
    <xdr:from>
      <xdr:col>2</xdr:col>
      <xdr:colOff>95250</xdr:colOff>
      <xdr:row>21</xdr:row>
      <xdr:rowOff>9525</xdr:rowOff>
    </xdr:from>
    <xdr:to>
      <xdr:col>4</xdr:col>
      <xdr:colOff>104774</xdr:colOff>
      <xdr:row>22</xdr:row>
      <xdr:rowOff>11206</xdr:rowOff>
    </xdr:to>
    <xdr:sp macro="" textlink="'BANCO DE DADOS'!AC36">
      <xdr:nvSpPr>
        <xdr:cNvPr id="67" name="Rounded Rectangle 28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885825" y="4143375"/>
          <a:ext cx="2857499" cy="268381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fld id="{1A53BD01-7A50-4651-8D95-3F56CC30C28F}" type="TxLink">
            <a:rPr lang="pt-BR" sz="1200" b="1">
              <a:solidFill>
                <a:sysClr val="windowText" lastClr="000000"/>
              </a:solidFill>
            </a:rPr>
            <a:pPr algn="ctr"/>
            <a:t>Incluir Imposto de Renda?</a:t>
          </a:fld>
          <a:endParaRPr lang="pt-B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152400</xdr:colOff>
      <xdr:row>30</xdr:row>
      <xdr:rowOff>85725</xdr:rowOff>
    </xdr:from>
    <xdr:to>
      <xdr:col>13</xdr:col>
      <xdr:colOff>514350</xdr:colOff>
      <xdr:row>38</xdr:row>
      <xdr:rowOff>171450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24675" y="5934075"/>
          <a:ext cx="1390650" cy="542925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40000" dist="23000" dir="5400000" rotWithShape="0">
            <a:srgbClr val="000000">
              <a:alpha val="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14</xdr:col>
      <xdr:colOff>0</xdr:colOff>
      <xdr:row>13</xdr:row>
      <xdr:rowOff>180975</xdr:rowOff>
    </xdr:to>
    <xdr:graphicFrame macro="">
      <xdr:nvGraphicFramePr>
        <xdr:cNvPr id="10294" name="Chart 13">
          <a:extLst>
            <a:ext uri="{FF2B5EF4-FFF2-40B4-BE49-F238E27FC236}">
              <a16:creationId xmlns:a16="http://schemas.microsoft.com/office/drawing/2014/main" id="{00000000-0008-0000-0200-000036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1190625</xdr:colOff>
      <xdr:row>19</xdr:row>
      <xdr:rowOff>0</xdr:rowOff>
    </xdr:from>
    <xdr:to>
      <xdr:col>15</xdr:col>
      <xdr:colOff>609600</xdr:colOff>
      <xdr:row>29</xdr:row>
      <xdr:rowOff>0</xdr:rowOff>
    </xdr:to>
    <xdr:graphicFrame macro="">
      <xdr:nvGraphicFramePr>
        <xdr:cNvPr id="10295" name="Chart 14">
          <a:extLst>
            <a:ext uri="{FF2B5EF4-FFF2-40B4-BE49-F238E27FC236}">
              <a16:creationId xmlns:a16="http://schemas.microsoft.com/office/drawing/2014/main" id="{00000000-0008-0000-0200-000037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</xdr:row>
      <xdr:rowOff>123825</xdr:rowOff>
    </xdr:from>
    <xdr:to>
      <xdr:col>10</xdr:col>
      <xdr:colOff>0</xdr:colOff>
      <xdr:row>30</xdr:row>
      <xdr:rowOff>0</xdr:rowOff>
    </xdr:to>
    <xdr:graphicFrame macro="">
      <xdr:nvGraphicFramePr>
        <xdr:cNvPr id="10297" name="Chart 17">
          <a:extLst>
            <a:ext uri="{FF2B5EF4-FFF2-40B4-BE49-F238E27FC236}">
              <a16:creationId xmlns:a16="http://schemas.microsoft.com/office/drawing/2014/main" id="{00000000-0008-0000-0200-000039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79426</xdr:colOff>
      <xdr:row>6</xdr:row>
      <xdr:rowOff>9525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V="1">
          <a:off x="390525" y="1323975"/>
          <a:ext cx="2352675" cy="9525"/>
        </a:xfrm>
        <a:prstGeom prst="straightConnector1">
          <a:avLst/>
        </a:prstGeom>
        <a:ln w="19050">
          <a:solidFill>
            <a:schemeClr val="accent1">
              <a:lumMod val="20000"/>
              <a:lumOff val="80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8</xdr:row>
      <xdr:rowOff>6350</xdr:rowOff>
    </xdr:from>
    <xdr:to>
      <xdr:col>2</xdr:col>
      <xdr:colOff>79426</xdr:colOff>
      <xdr:row>8</xdr:row>
      <xdr:rowOff>15875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 flipV="1">
          <a:off x="390525" y="1724025"/>
          <a:ext cx="2352675" cy="9525"/>
        </a:xfrm>
        <a:prstGeom prst="straightConnector1">
          <a:avLst/>
        </a:prstGeom>
        <a:ln w="12700">
          <a:solidFill>
            <a:schemeClr val="bg1">
              <a:lumMod val="8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10</xdr:row>
      <xdr:rowOff>6350</xdr:rowOff>
    </xdr:from>
    <xdr:to>
      <xdr:col>2</xdr:col>
      <xdr:colOff>79426</xdr:colOff>
      <xdr:row>10</xdr:row>
      <xdr:rowOff>15875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V="1">
          <a:off x="390525" y="2114550"/>
          <a:ext cx="2352675" cy="9525"/>
        </a:xfrm>
        <a:prstGeom prst="straightConnector1">
          <a:avLst/>
        </a:prstGeom>
        <a:ln w="12700">
          <a:solidFill>
            <a:schemeClr val="bg1">
              <a:lumMod val="85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638175</xdr:colOff>
      <xdr:row>1</xdr:row>
      <xdr:rowOff>219075</xdr:rowOff>
    </xdr:from>
    <xdr:to>
      <xdr:col>9</xdr:col>
      <xdr:colOff>19050</xdr:colOff>
      <xdr:row>3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6050" y="333375"/>
          <a:ext cx="1771650" cy="381000"/>
        </a:xfrm>
        <a:prstGeom prst="roundRect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PLANEJAR</a:t>
          </a:r>
        </a:p>
      </xdr:txBody>
    </xdr:sp>
    <xdr:clientData/>
  </xdr:twoCellAnchor>
  <xdr:twoCellAnchor>
    <xdr:from>
      <xdr:col>1</xdr:col>
      <xdr:colOff>19050</xdr:colOff>
      <xdr:row>4</xdr:row>
      <xdr:rowOff>9525</xdr:rowOff>
    </xdr:from>
    <xdr:to>
      <xdr:col>2</xdr:col>
      <xdr:colOff>88951</xdr:colOff>
      <xdr:row>4</xdr:row>
      <xdr:rowOff>9525</xdr:rowOff>
    </xdr:to>
    <xdr:cxnSp macro="">
      <xdr:nvCxnSpPr>
        <xdr:cNvPr id="16" name="Straight Arrow Connector 24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V="1">
          <a:off x="400050" y="866775"/>
          <a:ext cx="2346376" cy="0"/>
        </a:xfrm>
        <a:prstGeom prst="straightConnector1">
          <a:avLst/>
        </a:prstGeom>
        <a:ln w="19050">
          <a:solidFill>
            <a:schemeClr val="accent1">
              <a:lumMod val="20000"/>
              <a:lumOff val="80000"/>
            </a:schemeClr>
          </a:solidFill>
          <a:headEnd type="oval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632114</xdr:colOff>
      <xdr:row>3</xdr:row>
      <xdr:rowOff>233796</xdr:rowOff>
    </xdr:from>
    <xdr:to>
      <xdr:col>9</xdr:col>
      <xdr:colOff>12989</xdr:colOff>
      <xdr:row>5</xdr:row>
      <xdr:rowOff>163657</xdr:rowOff>
    </xdr:to>
    <xdr:sp macro="" textlink="">
      <xdr:nvSpPr>
        <xdr:cNvPr id="10" name="Retângulo: Cantos Arredondado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494319" y="831273"/>
          <a:ext cx="1770784" cy="380134"/>
        </a:xfrm>
        <a:prstGeom prst="roundRect">
          <a:avLst/>
        </a:prstGeom>
        <a:solidFill>
          <a:srgbClr val="92D05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DESAFIO R$ 0,01</a:t>
          </a:r>
          <a:endParaRPr lang="pt-BR" sz="105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5</xdr:col>
      <xdr:colOff>551584</xdr:colOff>
      <xdr:row>8</xdr:row>
      <xdr:rowOff>189634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8875" y="571500"/>
          <a:ext cx="1770784" cy="380134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VOLTAR</a:t>
          </a:r>
          <a:endParaRPr lang="pt-BR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25</xdr:row>
          <xdr:rowOff>133350</xdr:rowOff>
        </xdr:from>
        <xdr:to>
          <xdr:col>46</xdr:col>
          <xdr:colOff>466725</xdr:colOff>
          <xdr:row>27</xdr:row>
          <xdr:rowOff>76200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29</xdr:row>
          <xdr:rowOff>142875</xdr:rowOff>
        </xdr:from>
        <xdr:to>
          <xdr:col>46</xdr:col>
          <xdr:colOff>466725</xdr:colOff>
          <xdr:row>31</xdr:row>
          <xdr:rowOff>85725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33</xdr:row>
          <xdr:rowOff>152400</xdr:rowOff>
        </xdr:from>
        <xdr:to>
          <xdr:col>46</xdr:col>
          <xdr:colOff>466725</xdr:colOff>
          <xdr:row>35</xdr:row>
          <xdr:rowOff>95250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36</xdr:row>
          <xdr:rowOff>104775</xdr:rowOff>
        </xdr:from>
        <xdr:to>
          <xdr:col>46</xdr:col>
          <xdr:colOff>466725</xdr:colOff>
          <xdr:row>38</xdr:row>
          <xdr:rowOff>47625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152400</xdr:colOff>
          <xdr:row>40</xdr:row>
          <xdr:rowOff>114300</xdr:rowOff>
        </xdr:from>
        <xdr:to>
          <xdr:col>46</xdr:col>
          <xdr:colOff>466725</xdr:colOff>
          <xdr:row>42</xdr:row>
          <xdr:rowOff>57150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n.kirsten\Downloads\Planilha%20Financeira%20-%20Otimiza&#231;&#227;o%20de%20Cartei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n.kirsten\Downloads\HC%20Investimentos%20-%20Planejamento%20Financei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Otimização 1994"/>
      <sheetName val="Otimização 1999"/>
      <sheetName val="Otimização 2006"/>
      <sheetName val="Otimização 2008"/>
    </sheetNames>
    <sheetDataSet>
      <sheetData sheetId="0"/>
      <sheetData sheetId="1">
        <row r="5">
          <cell r="C5">
            <v>0.3918094406516377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0.6081905593483623</v>
          </cell>
        </row>
        <row r="9">
          <cell r="D9">
            <v>0.21280832294446705</v>
          </cell>
          <cell r="E9">
            <v>0.13166348565523742</v>
          </cell>
        </row>
      </sheetData>
      <sheetData sheetId="2">
        <row r="5">
          <cell r="C5">
            <v>0.14732906267297327</v>
          </cell>
        </row>
        <row r="6">
          <cell r="C6">
            <v>0</v>
          </cell>
        </row>
        <row r="7">
          <cell r="C7">
            <v>0.12217513667812613</v>
          </cell>
        </row>
        <row r="8">
          <cell r="C8">
            <v>0</v>
          </cell>
        </row>
        <row r="9">
          <cell r="C9">
            <v>0.73049579740800241</v>
          </cell>
        </row>
        <row r="10">
          <cell r="D10">
            <v>0.17674161643369191</v>
          </cell>
          <cell r="E10">
            <v>5.576445543118503E-2</v>
          </cell>
        </row>
      </sheetData>
      <sheetData sheetId="3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0.69005902927027751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0.1217260851024129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0.18821488562730967</v>
          </cell>
        </row>
        <row r="17">
          <cell r="H17">
            <v>0.18430059768249629</v>
          </cell>
          <cell r="I17">
            <v>7.3720247476446704E-2</v>
          </cell>
        </row>
      </sheetData>
      <sheetData sheetId="4">
        <row r="5">
          <cell r="C5">
            <v>0</v>
          </cell>
        </row>
        <row r="6">
          <cell r="C6">
            <v>0.48168194760693611</v>
          </cell>
        </row>
        <row r="7">
          <cell r="C7">
            <v>0.11879057512922578</v>
          </cell>
        </row>
        <row r="8">
          <cell r="C8">
            <v>2.8274227763776739E-2</v>
          </cell>
        </row>
        <row r="9">
          <cell r="C9">
            <v>0.25624066708670384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5.1022697645136629E-3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2.964832782139697E-2</v>
          </cell>
        </row>
        <row r="18">
          <cell r="C18">
            <v>8.0261984827446606E-2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H22">
            <v>0.1482734636812002</v>
          </cell>
          <cell r="I22">
            <v>1.6366746618673957E-2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Dados de Entrada"/>
      <sheetName val="Calc"/>
      <sheetName val="Auxiliar"/>
      <sheetName val="Resultados"/>
      <sheetName val="Calc (2)"/>
      <sheetName val="Nova Simulação"/>
      <sheetName val="Calc (3)"/>
    </sheetNames>
    <sheetDataSet>
      <sheetData sheetId="0"/>
      <sheetData sheetId="1"/>
      <sheetData sheetId="2">
        <row r="4">
          <cell r="AC4">
            <v>239</v>
          </cell>
        </row>
        <row r="5">
          <cell r="Q5">
            <v>36352.592902149285</v>
          </cell>
        </row>
      </sheetData>
      <sheetData sheetId="3"/>
      <sheetData sheetId="4"/>
      <sheetData sheetId="5">
        <row r="5">
          <cell r="V5">
            <v>52191.609492815631</v>
          </cell>
        </row>
      </sheetData>
      <sheetData sheetId="6"/>
      <sheetData sheetId="7">
        <row r="5">
          <cell r="V5">
            <v>50546.629891801866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mf.com.br/bmfbovespa/pages/boletim1/bd_manual/indicadoresFinanceiros1.asp" TargetMode="External"/><Relationship Id="rId3" Type="http://schemas.openxmlformats.org/officeDocument/2006/relationships/hyperlink" Target="http://www.portalbrasil.net/poupanca_mensal.htm" TargetMode="External"/><Relationship Id="rId7" Type="http://schemas.openxmlformats.org/officeDocument/2006/relationships/hyperlink" Target="http://www.tesouro.fazenda.gov.br/tesouro_direto/" TargetMode="External"/><Relationship Id="rId2" Type="http://schemas.openxmlformats.org/officeDocument/2006/relationships/hyperlink" Target="http://www.portalbrasil.net/igpm.htm" TargetMode="External"/><Relationship Id="rId1" Type="http://schemas.openxmlformats.org/officeDocument/2006/relationships/hyperlink" Target="http://www.portalbrasil.net/ipca.htm" TargetMode="External"/><Relationship Id="rId6" Type="http://schemas.openxmlformats.org/officeDocument/2006/relationships/hyperlink" Target="http://www.tesouro.fazenda.gov.br/tesouro_direto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bcb.gov.br/?SERIETEMP" TargetMode="External"/><Relationship Id="rId10" Type="http://schemas.openxmlformats.org/officeDocument/2006/relationships/hyperlink" Target="http://www.bcb.gov.br/?SERIETEMP" TargetMode="External"/><Relationship Id="rId4" Type="http://schemas.openxmlformats.org/officeDocument/2006/relationships/hyperlink" Target="http://www.portalbrasil.net/indices_cdi.htm" TargetMode="External"/><Relationship Id="rId9" Type="http://schemas.openxmlformats.org/officeDocument/2006/relationships/hyperlink" Target="http://www.assetbancoreal.com.br/index_internas.htm?sUrl=https://www128.abnamro.com.br/scripts/comunic_sfi.dll?OPERA=SFI_RENTABILIDADE&amp;GMERC=23&amp;BANCO=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7" Type="http://schemas.openxmlformats.org/officeDocument/2006/relationships/ctrlProp" Target="../ctrlProps/ctrlProp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0" tint="-4.9989318521683403E-2"/>
  </sheetPr>
  <dimension ref="B2:W199"/>
  <sheetViews>
    <sheetView showGridLines="0" workbookViewId="0">
      <pane xSplit="2" ySplit="4" topLeftCell="C59" activePane="bottomRight" state="frozen"/>
      <selection activeCell="C2" sqref="C2"/>
      <selection pane="topRight" activeCell="C2" sqref="C2"/>
      <selection pane="bottomLeft" activeCell="C2" sqref="C2"/>
      <selection pane="bottomRight" activeCell="R4" sqref="R4"/>
    </sheetView>
  </sheetViews>
  <sheetFormatPr defaultColWidth="8.85546875" defaultRowHeight="15" x14ac:dyDescent="0.25"/>
  <cols>
    <col min="1" max="1" width="4.42578125" customWidth="1"/>
    <col min="3" max="3" width="6.28515625" bestFit="1" customWidth="1"/>
    <col min="4" max="4" width="6.7109375" bestFit="1" customWidth="1"/>
    <col min="5" max="5" width="10.140625" bestFit="1" customWidth="1"/>
    <col min="6" max="6" width="5.7109375" bestFit="1" customWidth="1"/>
    <col min="7" max="7" width="6.85546875" bestFit="1" customWidth="1"/>
    <col min="8" max="8" width="8.28515625" bestFit="1" customWidth="1"/>
    <col min="10" max="10" width="6.85546875" bestFit="1" customWidth="1"/>
    <col min="11" max="11" width="7" bestFit="1" customWidth="1"/>
    <col min="12" max="12" width="8.42578125" bestFit="1" customWidth="1"/>
    <col min="13" max="13" width="9.7109375" bestFit="1" customWidth="1"/>
    <col min="14" max="14" width="7" bestFit="1" customWidth="1"/>
    <col min="15" max="15" width="8.42578125" bestFit="1" customWidth="1"/>
    <col min="16" max="16" width="9.28515625" bestFit="1" customWidth="1"/>
    <col min="17" max="17" width="11.140625" bestFit="1" customWidth="1"/>
    <col min="18" max="18" width="14.140625" bestFit="1" customWidth="1"/>
    <col min="19" max="19" width="7.42578125" bestFit="1" customWidth="1"/>
    <col min="20" max="23" width="7.28515625" bestFit="1" customWidth="1"/>
    <col min="24" max="24" width="4.42578125" customWidth="1"/>
  </cols>
  <sheetData>
    <row r="2" spans="2:23" ht="18.75" x14ac:dyDescent="0.3">
      <c r="C2" s="1" t="s">
        <v>153</v>
      </c>
      <c r="F2" s="144" t="s">
        <v>163</v>
      </c>
    </row>
    <row r="3" spans="2:23" x14ac:dyDescent="0.25">
      <c r="B3" s="165" t="s">
        <v>162</v>
      </c>
      <c r="C3" s="164" t="s">
        <v>161</v>
      </c>
      <c r="D3" s="164" t="s">
        <v>161</v>
      </c>
      <c r="E3" s="164" t="s">
        <v>161</v>
      </c>
      <c r="F3" s="164" t="s">
        <v>161</v>
      </c>
      <c r="G3" s="164" t="s">
        <v>161</v>
      </c>
      <c r="H3" s="164" t="s">
        <v>161</v>
      </c>
      <c r="I3" s="164" t="s">
        <v>161</v>
      </c>
      <c r="J3" s="164" t="s">
        <v>161</v>
      </c>
      <c r="K3" s="164" t="s">
        <v>161</v>
      </c>
      <c r="L3" s="164" t="s">
        <v>161</v>
      </c>
      <c r="M3" s="164" t="s">
        <v>161</v>
      </c>
      <c r="N3" s="164" t="s">
        <v>161</v>
      </c>
      <c r="O3" s="164" t="s">
        <v>161</v>
      </c>
      <c r="P3" s="164" t="s">
        <v>161</v>
      </c>
      <c r="Q3" s="164" t="s">
        <v>161</v>
      </c>
      <c r="R3" s="164" t="s">
        <v>161</v>
      </c>
      <c r="S3" s="164" t="s">
        <v>161</v>
      </c>
      <c r="T3" s="164" t="s">
        <v>161</v>
      </c>
      <c r="U3" s="164" t="s">
        <v>161</v>
      </c>
      <c r="V3" s="164" t="s">
        <v>161</v>
      </c>
      <c r="W3" s="164" t="s">
        <v>161</v>
      </c>
    </row>
    <row r="4" spans="2:23" ht="15.75" thickBot="1" x14ac:dyDescent="0.3">
      <c r="B4" s="155" t="s">
        <v>137</v>
      </c>
      <c r="C4" s="163" t="s">
        <v>138</v>
      </c>
      <c r="D4" s="163" t="s">
        <v>139</v>
      </c>
      <c r="E4" s="163" t="s">
        <v>140</v>
      </c>
      <c r="F4" s="163" t="s">
        <v>141</v>
      </c>
      <c r="G4" s="163" t="s">
        <v>142</v>
      </c>
      <c r="H4" s="163" t="s">
        <v>155</v>
      </c>
      <c r="I4" s="163" t="s">
        <v>156</v>
      </c>
      <c r="J4" s="163" t="s">
        <v>143</v>
      </c>
      <c r="K4" s="163" t="s">
        <v>144</v>
      </c>
      <c r="L4" s="163" t="s">
        <v>157</v>
      </c>
      <c r="M4" s="163" t="s">
        <v>158</v>
      </c>
      <c r="N4" s="163" t="s">
        <v>145</v>
      </c>
      <c r="O4" s="163" t="s">
        <v>159</v>
      </c>
      <c r="P4" s="163" t="s">
        <v>160</v>
      </c>
      <c r="Q4" s="163" t="s">
        <v>146</v>
      </c>
      <c r="R4" s="163" t="s">
        <v>147</v>
      </c>
      <c r="S4" s="163" t="s">
        <v>148</v>
      </c>
      <c r="T4" s="163" t="s">
        <v>149</v>
      </c>
      <c r="U4" s="163" t="s">
        <v>150</v>
      </c>
      <c r="V4" s="163" t="s">
        <v>151</v>
      </c>
      <c r="W4" s="163" t="s">
        <v>152</v>
      </c>
    </row>
    <row r="5" spans="2:23" x14ac:dyDescent="0.25">
      <c r="B5" s="156">
        <v>34516</v>
      </c>
      <c r="C5" s="157">
        <v>6.8400000000000002E-2</v>
      </c>
      <c r="D5" s="157">
        <v>0.4</v>
      </c>
      <c r="E5" s="157">
        <v>5.5513000000000007E-2</v>
      </c>
      <c r="F5" s="157">
        <v>6.6799999999999998E-2</v>
      </c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>
        <v>-2.1276595744680327E-3</v>
      </c>
      <c r="T5" s="157"/>
      <c r="U5" s="157">
        <v>6.4317180616741965E-3</v>
      </c>
      <c r="V5" s="157">
        <v>0.1595</v>
      </c>
      <c r="W5" s="157"/>
    </row>
    <row r="6" spans="2:23" x14ac:dyDescent="0.25">
      <c r="B6" s="156">
        <v>34547</v>
      </c>
      <c r="C6" s="157">
        <v>1.8600000000000002E-2</v>
      </c>
      <c r="D6" s="157">
        <v>7.5600000000000001E-2</v>
      </c>
      <c r="E6" s="157">
        <v>2.6418000000000001E-2</v>
      </c>
      <c r="F6" s="157">
        <v>4.1599999999999998E-2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>
        <v>-4.4086021505376327E-2</v>
      </c>
      <c r="T6" s="157"/>
      <c r="U6" s="157">
        <v>-5.2124746002296662E-3</v>
      </c>
      <c r="V6" s="157">
        <v>0.26850000000000002</v>
      </c>
      <c r="W6" s="157"/>
    </row>
    <row r="7" spans="2:23" x14ac:dyDescent="0.25">
      <c r="B7" s="156">
        <v>34578</v>
      </c>
      <c r="C7" s="157">
        <v>1.5300000000000001E-2</v>
      </c>
      <c r="D7" s="157">
        <v>1.7500000000000002E-2</v>
      </c>
      <c r="E7" s="157">
        <v>2.9512E-2</v>
      </c>
      <c r="F7" s="157">
        <v>3.85E-2</v>
      </c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>
        <v>-3.6117381489842004E-2</v>
      </c>
      <c r="T7" s="157"/>
      <c r="U7" s="157">
        <v>-1.5219337511190645E-2</v>
      </c>
      <c r="V7" s="157">
        <v>2.8999999999999998E-2</v>
      </c>
      <c r="W7" s="157"/>
    </row>
    <row r="8" spans="2:23" x14ac:dyDescent="0.25">
      <c r="B8" s="156">
        <v>34608</v>
      </c>
      <c r="C8" s="157">
        <v>2.6200000000000001E-2</v>
      </c>
      <c r="D8" s="157">
        <v>1.8200000000000001E-2</v>
      </c>
      <c r="E8" s="157">
        <v>3.0678E-2</v>
      </c>
      <c r="F8" s="157">
        <v>3.6499999999999998E-2</v>
      </c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>
        <v>-3.5335689045936647E-3</v>
      </c>
      <c r="T8" s="157"/>
      <c r="U8" s="157">
        <v>-4.0645161290322696E-2</v>
      </c>
      <c r="V8" s="157">
        <v>-0.12509999999999999</v>
      </c>
      <c r="W8" s="157"/>
    </row>
    <row r="9" spans="2:23" x14ac:dyDescent="0.25">
      <c r="B9" s="156">
        <v>34639</v>
      </c>
      <c r="C9" s="157">
        <v>2.81E-2</v>
      </c>
      <c r="D9" s="157">
        <v>2.8500000000000001E-2</v>
      </c>
      <c r="E9" s="157">
        <v>3.4355999999999998E-2</v>
      </c>
      <c r="F9" s="157">
        <v>4.1100000000000005E-2</v>
      </c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>
        <v>1.1834319526626835E-3</v>
      </c>
      <c r="T9" s="157"/>
      <c r="U9" s="157">
        <v>-4.7119915376480082E-3</v>
      </c>
      <c r="V9" s="157">
        <v>-2.9500000000000002E-2</v>
      </c>
      <c r="W9" s="157"/>
    </row>
    <row r="10" spans="2:23" x14ac:dyDescent="0.25">
      <c r="B10" s="158">
        <v>34669</v>
      </c>
      <c r="C10" s="159">
        <v>1.7100000000000001E-2</v>
      </c>
      <c r="D10" s="159">
        <v>8.3999999999999995E-3</v>
      </c>
      <c r="E10" s="159">
        <v>3.3875000000000002E-2</v>
      </c>
      <c r="F10" s="159">
        <v>3.8399999999999997E-2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>
        <v>-8.1967213114754189E-3</v>
      </c>
      <c r="T10" s="159"/>
      <c r="U10" s="159">
        <v>1.8260869565217552E-2</v>
      </c>
      <c r="V10" s="159">
        <v>-6.480000000000001E-2</v>
      </c>
      <c r="W10" s="159"/>
    </row>
    <row r="11" spans="2:23" x14ac:dyDescent="0.25">
      <c r="B11" s="156">
        <v>34700</v>
      </c>
      <c r="C11" s="157">
        <v>1.7000000000000001E-2</v>
      </c>
      <c r="D11" s="157">
        <v>9.1999999999999998E-3</v>
      </c>
      <c r="E11" s="157">
        <v>2.6118000000000002E-2</v>
      </c>
      <c r="F11" s="157">
        <v>3.4700000000000002E-2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>
        <v>-1.1848341232227888E-3</v>
      </c>
      <c r="T11" s="157"/>
      <c r="U11" s="157">
        <v>-3.3269961977186235E-2</v>
      </c>
      <c r="V11" s="157">
        <v>-0.1076</v>
      </c>
      <c r="W11" s="157"/>
    </row>
    <row r="12" spans="2:23" x14ac:dyDescent="0.25">
      <c r="B12" s="156">
        <v>34731</v>
      </c>
      <c r="C12" s="157">
        <v>1.0200000000000001E-2</v>
      </c>
      <c r="D12" s="157">
        <v>1.3899999999999999E-2</v>
      </c>
      <c r="E12" s="157">
        <v>2.3623999999999999E-2</v>
      </c>
      <c r="F12" s="157">
        <v>3.2300000000000002E-2</v>
      </c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>
        <v>1.1876484560570111E-2</v>
      </c>
      <c r="T12" s="157"/>
      <c r="U12" s="157">
        <v>9.7249508840864252E-3</v>
      </c>
      <c r="V12" s="157">
        <v>-0.158</v>
      </c>
      <c r="W12" s="157"/>
    </row>
    <row r="13" spans="2:23" x14ac:dyDescent="0.25">
      <c r="B13" s="156">
        <v>34759</v>
      </c>
      <c r="C13" s="157">
        <v>1.55E-2</v>
      </c>
      <c r="D13" s="157">
        <v>1.1200000000000002E-2</v>
      </c>
      <c r="E13" s="157">
        <v>2.8113000000000003E-2</v>
      </c>
      <c r="F13" s="157">
        <v>4.41E-2</v>
      </c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>
        <v>5.6271981242673075E-2</v>
      </c>
      <c r="T13" s="157"/>
      <c r="U13" s="157">
        <v>0.10136585365853645</v>
      </c>
      <c r="V13" s="157">
        <v>-8.9200000000000002E-2</v>
      </c>
      <c r="W13" s="157"/>
    </row>
    <row r="14" spans="2:23" x14ac:dyDescent="0.25">
      <c r="B14" s="156">
        <v>34790</v>
      </c>
      <c r="C14" s="157">
        <v>2.4300000000000002E-2</v>
      </c>
      <c r="D14" s="157">
        <v>2.1000000000000001E-2</v>
      </c>
      <c r="E14" s="157">
        <v>3.984E-2</v>
      </c>
      <c r="F14" s="157">
        <v>4.2199999999999994E-2</v>
      </c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>
        <v>1.2141280353200834E-2</v>
      </c>
      <c r="T14" s="157"/>
      <c r="U14" s="157">
        <v>-8.2427218519817158E-3</v>
      </c>
      <c r="V14" s="157">
        <v>0.2802</v>
      </c>
      <c r="W14" s="157"/>
    </row>
    <row r="15" spans="2:23" x14ac:dyDescent="0.25">
      <c r="B15" s="156">
        <v>34820</v>
      </c>
      <c r="C15" s="157">
        <v>2.6699999999999998E-2</v>
      </c>
      <c r="D15" s="157">
        <v>5.7999999999999996E-3</v>
      </c>
      <c r="E15" s="157">
        <v>3.7633E-2</v>
      </c>
      <c r="F15" s="157">
        <v>4.2699999999999995E-2</v>
      </c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>
        <v>-1.1001100110010764E-3</v>
      </c>
      <c r="T15" s="157"/>
      <c r="U15" s="157">
        <v>-1.5940867396918579E-2</v>
      </c>
      <c r="V15" s="157">
        <v>-2.4399999999999998E-2</v>
      </c>
      <c r="W15" s="157"/>
    </row>
    <row r="16" spans="2:23" x14ac:dyDescent="0.25">
      <c r="B16" s="156">
        <v>34851</v>
      </c>
      <c r="C16" s="160">
        <v>2.2599999999999999E-2</v>
      </c>
      <c r="D16" s="160">
        <v>2.46E-2</v>
      </c>
      <c r="E16" s="160">
        <v>3.4007000000000003E-2</v>
      </c>
      <c r="F16" s="160">
        <v>4.0500000000000001E-2</v>
      </c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>
        <v>1.4332965821389099E-2</v>
      </c>
      <c r="T16" s="160"/>
      <c r="U16" s="160">
        <v>2.2522522522522515E-2</v>
      </c>
      <c r="V16" s="160">
        <v>-3.15E-2</v>
      </c>
      <c r="W16" s="160"/>
    </row>
    <row r="17" spans="2:23" x14ac:dyDescent="0.25">
      <c r="B17" s="156">
        <v>34881</v>
      </c>
      <c r="C17" s="157">
        <v>2.3599999999999999E-2</v>
      </c>
      <c r="D17" s="157">
        <v>1.8200000000000001E-2</v>
      </c>
      <c r="E17" s="157">
        <v>3.5055000000000003E-2</v>
      </c>
      <c r="F17" s="157">
        <v>4.0099999999999997E-2</v>
      </c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>
        <v>1.6304347826086918E-2</v>
      </c>
      <c r="T17" s="157"/>
      <c r="U17" s="157">
        <v>1.6799292661362486E-3</v>
      </c>
      <c r="V17" s="157">
        <v>7.5999999999999998E-2</v>
      </c>
      <c r="W17" s="157"/>
    </row>
    <row r="18" spans="2:23" x14ac:dyDescent="0.25">
      <c r="B18" s="156">
        <v>34912</v>
      </c>
      <c r="C18" s="157">
        <v>9.8999999999999991E-3</v>
      </c>
      <c r="D18" s="157">
        <v>2.2000000000000002E-2</v>
      </c>
      <c r="E18" s="157">
        <v>3.1175000000000001E-2</v>
      </c>
      <c r="F18" s="157">
        <v>3.8100000000000002E-2</v>
      </c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>
        <v>1.4973262032085488E-2</v>
      </c>
      <c r="T18" s="157"/>
      <c r="U18" s="157">
        <v>2.0408163265306367E-2</v>
      </c>
      <c r="V18" s="157">
        <v>0.1116</v>
      </c>
      <c r="W18" s="157"/>
    </row>
    <row r="19" spans="2:23" x14ac:dyDescent="0.25">
      <c r="B19" s="156">
        <v>34943</v>
      </c>
      <c r="C19" s="157">
        <v>9.8999999999999991E-3</v>
      </c>
      <c r="D19" s="157">
        <v>-7.0999999999999995E-3</v>
      </c>
      <c r="E19" s="157">
        <v>2.4489999999999998E-2</v>
      </c>
      <c r="F19" s="157">
        <v>3.2500000000000001E-2</v>
      </c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>
        <v>4.2149631190726566E-3</v>
      </c>
      <c r="T19" s="157"/>
      <c r="U19" s="157">
        <v>1.6552560880492395E-2</v>
      </c>
      <c r="V19" s="157">
        <v>8.3400000000000002E-2</v>
      </c>
      <c r="W19" s="157"/>
    </row>
    <row r="20" spans="2:23" x14ac:dyDescent="0.25">
      <c r="B20" s="156">
        <v>34973</v>
      </c>
      <c r="C20" s="157">
        <v>1.41E-2</v>
      </c>
      <c r="D20" s="157">
        <v>5.1999999999999998E-3</v>
      </c>
      <c r="E20" s="157">
        <v>2.1623E-2</v>
      </c>
      <c r="F20" s="157">
        <v>3.0600000000000002E-2</v>
      </c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>
        <v>3.6530633545559521E-3</v>
      </c>
      <c r="T20" s="157"/>
      <c r="U20" s="157">
        <v>7.718696397941649E-3</v>
      </c>
      <c r="V20" s="157">
        <v>-0.11599999999999999</v>
      </c>
      <c r="W20" s="157"/>
    </row>
    <row r="21" spans="2:23" x14ac:dyDescent="0.25">
      <c r="B21" s="156">
        <v>35004</v>
      </c>
      <c r="C21" s="157">
        <v>1.47E-2</v>
      </c>
      <c r="D21" s="157">
        <v>1.2E-2</v>
      </c>
      <c r="E21" s="157">
        <v>1.9459000000000001E-2</v>
      </c>
      <c r="F21" s="157">
        <v>2.8399999999999998E-2</v>
      </c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>
        <v>3.3229491173416559E-3</v>
      </c>
      <c r="T21" s="157"/>
      <c r="U21" s="157">
        <v>2.3017902813299296E-2</v>
      </c>
      <c r="V21" s="157">
        <v>6.0499999999999998E-2</v>
      </c>
      <c r="W21" s="157"/>
    </row>
    <row r="22" spans="2:23" x14ac:dyDescent="0.25">
      <c r="B22" s="158">
        <v>35034</v>
      </c>
      <c r="C22" s="159">
        <v>1.5600000000000001E-2</v>
      </c>
      <c r="D22" s="159">
        <v>7.0999999999999995E-3</v>
      </c>
      <c r="E22" s="159">
        <v>1.8467000000000001E-2</v>
      </c>
      <c r="F22" s="159">
        <v>2.7300000000000001E-2</v>
      </c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>
        <v>6.2073246430789375E-3</v>
      </c>
      <c r="T22" s="159"/>
      <c r="U22" s="159">
        <v>1.1666666666666714E-2</v>
      </c>
      <c r="V22" s="159">
        <v>-1.8100000000000002E-2</v>
      </c>
      <c r="W22" s="159"/>
    </row>
    <row r="23" spans="2:23" x14ac:dyDescent="0.25">
      <c r="B23" s="156">
        <v>35065</v>
      </c>
      <c r="C23" s="157">
        <v>1.34E-2</v>
      </c>
      <c r="D23" s="157">
        <v>1.7299999999999999E-2</v>
      </c>
      <c r="E23" s="157">
        <v>1.7589E-2</v>
      </c>
      <c r="F23" s="157">
        <v>2.5600000000000001E-2</v>
      </c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>
        <v>6.2724935732647591E-3</v>
      </c>
      <c r="T23" s="157"/>
      <c r="U23" s="157">
        <v>4.3549712407559449E-2</v>
      </c>
      <c r="V23" s="157">
        <v>0.19829999999999998</v>
      </c>
      <c r="W23" s="157"/>
    </row>
    <row r="24" spans="2:23" x14ac:dyDescent="0.25">
      <c r="B24" s="156">
        <v>35096</v>
      </c>
      <c r="C24" s="157">
        <v>1.03E-2</v>
      </c>
      <c r="D24" s="157">
        <v>9.7000000000000003E-3</v>
      </c>
      <c r="E24" s="157">
        <v>1.4673E-2</v>
      </c>
      <c r="F24" s="157">
        <v>2.3099999999999999E-2</v>
      </c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>
        <v>6.0296371997956566E-3</v>
      </c>
      <c r="T24" s="157"/>
      <c r="U24" s="157">
        <v>-2.0979020979020935E-2</v>
      </c>
      <c r="V24" s="157">
        <v>-3.7599999999999995E-2</v>
      </c>
      <c r="W24" s="157"/>
    </row>
    <row r="25" spans="2:23" x14ac:dyDescent="0.25">
      <c r="B25" s="156">
        <v>35125</v>
      </c>
      <c r="C25" s="157">
        <v>3.4999999999999996E-3</v>
      </c>
      <c r="D25" s="157">
        <v>4.0000000000000001E-3</v>
      </c>
      <c r="E25" s="157">
        <v>1.3180000000000001E-2</v>
      </c>
      <c r="F25" s="157">
        <v>2.2000000000000002E-2</v>
      </c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>
        <v>3.8613961995732637E-3</v>
      </c>
      <c r="T25" s="157"/>
      <c r="U25" s="157">
        <v>2.373417721518889E-3</v>
      </c>
      <c r="V25" s="157">
        <v>-5.0000000000000001E-4</v>
      </c>
      <c r="W25" s="157"/>
    </row>
    <row r="26" spans="2:23" x14ac:dyDescent="0.25">
      <c r="B26" s="156">
        <v>35156</v>
      </c>
      <c r="C26" s="157">
        <v>1.26E-2</v>
      </c>
      <c r="D26" s="157">
        <v>3.2000000000000002E-3</v>
      </c>
      <c r="E26" s="157">
        <v>1.1629E-2</v>
      </c>
      <c r="F26" s="157">
        <v>2.0299999999999999E-2</v>
      </c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>
        <v>4.4525399716657255E-3</v>
      </c>
      <c r="T26" s="157"/>
      <c r="U26" s="157">
        <v>-2.3828435266083359E-3</v>
      </c>
      <c r="V26" s="157">
        <v>4.2199999999999994E-2</v>
      </c>
      <c r="W26" s="157"/>
    </row>
    <row r="27" spans="2:23" x14ac:dyDescent="0.25">
      <c r="B27" s="156">
        <v>35186</v>
      </c>
      <c r="C27" s="157">
        <v>1.2199999999999999E-2</v>
      </c>
      <c r="D27" s="157">
        <v>1.55E-2</v>
      </c>
      <c r="E27" s="157">
        <v>1.0917E-2</v>
      </c>
      <c r="F27" s="157">
        <v>0.02</v>
      </c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>
        <v>5.9445843828713762E-3</v>
      </c>
      <c r="T27" s="157"/>
      <c r="U27" s="157">
        <v>0</v>
      </c>
      <c r="V27" s="157">
        <v>0.1091</v>
      </c>
      <c r="W27" s="157"/>
    </row>
    <row r="28" spans="2:23" x14ac:dyDescent="0.25">
      <c r="B28" s="156">
        <v>35217</v>
      </c>
      <c r="C28" s="160">
        <v>1.1899999999999999E-2</v>
      </c>
      <c r="D28" s="160">
        <v>1.0200000000000001E-2</v>
      </c>
      <c r="E28" s="160">
        <v>1.1129E-2</v>
      </c>
      <c r="F28" s="160">
        <v>1.9400000000000001E-2</v>
      </c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>
        <v>5.507710795113141E-3</v>
      </c>
      <c r="T28" s="160"/>
      <c r="U28" s="160">
        <v>-2.3015873015872934E-2</v>
      </c>
      <c r="V28" s="160">
        <v>5.5099999999999996E-2</v>
      </c>
      <c r="W28" s="160"/>
    </row>
    <row r="29" spans="2:23" x14ac:dyDescent="0.25">
      <c r="B29" s="156">
        <v>35247</v>
      </c>
      <c r="C29" s="157">
        <v>1.11E-2</v>
      </c>
      <c r="D29" s="157">
        <v>1.3500000000000002E-2</v>
      </c>
      <c r="E29" s="157">
        <v>1.0880000000000001E-2</v>
      </c>
      <c r="F29" s="157">
        <v>1.9099999999999999E-2</v>
      </c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>
        <v>9.8595757394681627E-3</v>
      </c>
      <c r="T29" s="157"/>
      <c r="U29" s="157">
        <v>1.6976556184316927E-2</v>
      </c>
      <c r="V29" s="157">
        <v>1.3100000000000001E-2</v>
      </c>
      <c r="W29" s="157"/>
    </row>
    <row r="30" spans="2:23" x14ac:dyDescent="0.25">
      <c r="B30" s="156">
        <v>35278</v>
      </c>
      <c r="C30" s="157">
        <v>4.4000000000000003E-3</v>
      </c>
      <c r="D30" s="157">
        <v>2.8000000000000004E-3</v>
      </c>
      <c r="E30" s="157">
        <v>1.1306E-2</v>
      </c>
      <c r="F30" s="157">
        <v>1.95E-2</v>
      </c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>
        <v>5.9376546264224839E-3</v>
      </c>
      <c r="T30" s="157"/>
      <c r="U30" s="157">
        <v>9.6337579617835623E-3</v>
      </c>
      <c r="V30" s="157">
        <v>2.2200000000000001E-2</v>
      </c>
      <c r="W30" s="157"/>
    </row>
    <row r="31" spans="2:23" x14ac:dyDescent="0.25">
      <c r="B31" s="156">
        <v>35309</v>
      </c>
      <c r="C31" s="157">
        <v>1.5E-3</v>
      </c>
      <c r="D31" s="157">
        <v>1E-3</v>
      </c>
      <c r="E31" s="157">
        <v>1.1653E-2</v>
      </c>
      <c r="F31" s="157">
        <v>1.8799999999999997E-2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>
        <v>4.9207755142208764E-3</v>
      </c>
      <c r="T31" s="157"/>
      <c r="U31" s="157">
        <v>-1.1895321173671536E-2</v>
      </c>
      <c r="V31" s="157">
        <v>2.9900000000000003E-2</v>
      </c>
      <c r="W31" s="157"/>
    </row>
    <row r="32" spans="2:23" x14ac:dyDescent="0.25">
      <c r="B32" s="156">
        <v>35339</v>
      </c>
      <c r="C32" s="157">
        <v>3.0000000000000001E-3</v>
      </c>
      <c r="D32" s="157">
        <v>1.9E-3</v>
      </c>
      <c r="E32" s="157">
        <v>1.2456E-2</v>
      </c>
      <c r="F32" s="157">
        <v>1.8600000000000002E-2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>
        <v>6.5615512682402066E-3</v>
      </c>
      <c r="T32" s="157"/>
      <c r="U32" s="157">
        <v>8.9013632718524249E-3</v>
      </c>
      <c r="V32" s="157">
        <v>1.3300000000000001E-2</v>
      </c>
      <c r="W32" s="157"/>
    </row>
    <row r="33" spans="2:23" x14ac:dyDescent="0.25">
      <c r="B33" s="156">
        <v>35370</v>
      </c>
      <c r="C33" s="157">
        <v>3.2000000000000002E-3</v>
      </c>
      <c r="D33" s="157">
        <v>2E-3</v>
      </c>
      <c r="E33" s="157">
        <v>1.3186999999999999E-2</v>
      </c>
      <c r="F33" s="157">
        <v>1.7899999999999999E-2</v>
      </c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>
        <v>4.863340142009509E-3</v>
      </c>
      <c r="T33" s="157"/>
      <c r="U33" s="157">
        <v>-6.9322709163347485E-3</v>
      </c>
      <c r="V33" s="157">
        <v>2.0299999999999999E-2</v>
      </c>
      <c r="W33" s="157"/>
    </row>
    <row r="34" spans="2:23" x14ac:dyDescent="0.25">
      <c r="B34" s="158">
        <v>35400</v>
      </c>
      <c r="C34" s="159">
        <v>4.6999999999999993E-3</v>
      </c>
      <c r="D34" s="159">
        <v>7.3000000000000001E-3</v>
      </c>
      <c r="E34" s="159">
        <v>1.3761000000000001E-2</v>
      </c>
      <c r="F34" s="159">
        <v>1.7899999999999999E-2</v>
      </c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>
        <v>6.0987415295257197E-3</v>
      </c>
      <c r="T34" s="159"/>
      <c r="U34" s="159">
        <v>1.8548387096772867E-3</v>
      </c>
      <c r="V34" s="159">
        <v>5.5999999999999994E-2</v>
      </c>
      <c r="W34" s="159"/>
    </row>
    <row r="35" spans="2:23" x14ac:dyDescent="0.25">
      <c r="B35" s="156">
        <v>35431</v>
      </c>
      <c r="C35" s="157">
        <v>1.18E-2</v>
      </c>
      <c r="D35" s="157">
        <v>1.77E-2</v>
      </c>
      <c r="E35" s="157">
        <v>1.2477E-2</v>
      </c>
      <c r="F35" s="157">
        <v>1.7399999999999999E-2</v>
      </c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>
        <v>6.5409772989610815E-3</v>
      </c>
      <c r="T35" s="157"/>
      <c r="U35" s="157">
        <v>-5.3061224489795999E-2</v>
      </c>
      <c r="V35" s="157">
        <v>0.1313</v>
      </c>
      <c r="W35" s="157"/>
    </row>
    <row r="36" spans="2:23" x14ac:dyDescent="0.25">
      <c r="B36" s="156">
        <v>35462</v>
      </c>
      <c r="C36" s="157">
        <v>5.0000000000000001E-3</v>
      </c>
      <c r="D36" s="157">
        <v>4.3E-3</v>
      </c>
      <c r="E36" s="157">
        <v>1.1649E-2</v>
      </c>
      <c r="F36" s="157">
        <v>1.66E-2</v>
      </c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>
        <v>5.3547523427039945E-3</v>
      </c>
      <c r="T36" s="157"/>
      <c r="U36" s="157">
        <v>5.0985432733504865E-2</v>
      </c>
      <c r="V36" s="157">
        <v>0.1084</v>
      </c>
      <c r="W36" s="157"/>
    </row>
    <row r="37" spans="2:23" x14ac:dyDescent="0.25">
      <c r="B37" s="156">
        <v>35490</v>
      </c>
      <c r="C37" s="157">
        <v>5.1000000000000004E-3</v>
      </c>
      <c r="D37" s="157">
        <v>1.15E-2</v>
      </c>
      <c r="E37" s="157">
        <v>1.1348E-2</v>
      </c>
      <c r="F37" s="157">
        <v>1.6200000000000003E-2</v>
      </c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>
        <v>9.5156532495956903E-3</v>
      </c>
      <c r="T37" s="157"/>
      <c r="U37" s="157">
        <v>-3.0794165316045286E-2</v>
      </c>
      <c r="V37" s="157">
        <v>2.4399999999999998E-2</v>
      </c>
      <c r="W37" s="157"/>
    </row>
    <row r="38" spans="2:23" x14ac:dyDescent="0.25">
      <c r="B38" s="156">
        <v>35521</v>
      </c>
      <c r="C38" s="157">
        <v>8.8000000000000005E-3</v>
      </c>
      <c r="D38" s="157">
        <v>6.8000000000000005E-3</v>
      </c>
      <c r="E38" s="157">
        <v>1.1242E-2</v>
      </c>
      <c r="F38" s="157">
        <v>1.66E-2</v>
      </c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>
        <v>4.2488905674631372E-3</v>
      </c>
      <c r="T38" s="157"/>
      <c r="U38" s="157">
        <v>-2.5523012552301272E-2</v>
      </c>
      <c r="V38" s="157">
        <v>0.10369999999999999</v>
      </c>
      <c r="W38" s="157"/>
    </row>
    <row r="39" spans="2:23" x14ac:dyDescent="0.25">
      <c r="B39" s="156">
        <v>35551</v>
      </c>
      <c r="C39" s="157">
        <v>4.0999999999999995E-3</v>
      </c>
      <c r="D39" s="157">
        <v>2.0999999999999999E-3</v>
      </c>
      <c r="E39" s="157">
        <v>1.1386E-2</v>
      </c>
      <c r="F39" s="157">
        <v>1.5800000000000002E-2</v>
      </c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>
        <v>9.2087953392219202E-3</v>
      </c>
      <c r="T39" s="157"/>
      <c r="U39" s="157">
        <v>3.0042918454935563E-2</v>
      </c>
      <c r="V39" s="157">
        <v>0.13639999999999999</v>
      </c>
      <c r="W39" s="157"/>
    </row>
    <row r="40" spans="2:23" x14ac:dyDescent="0.25">
      <c r="B40" s="156">
        <v>35582</v>
      </c>
      <c r="C40" s="160">
        <v>5.4000000000000003E-3</v>
      </c>
      <c r="D40" s="160">
        <v>7.4000000000000003E-3</v>
      </c>
      <c r="E40" s="160">
        <v>1.1568E-2</v>
      </c>
      <c r="F40" s="160">
        <v>1.5900000000000001E-2</v>
      </c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>
        <v>5.8862001308044309E-3</v>
      </c>
      <c r="T40" s="160"/>
      <c r="U40" s="160">
        <v>-1.6806722689075682E-2</v>
      </c>
      <c r="V40" s="160">
        <v>0.10769999999999999</v>
      </c>
      <c r="W40" s="160"/>
    </row>
    <row r="41" spans="2:23" x14ac:dyDescent="0.25">
      <c r="B41" s="156">
        <v>35612</v>
      </c>
      <c r="C41" s="157">
        <v>2.2000000000000001E-3</v>
      </c>
      <c r="D41" s="157">
        <v>8.9999999999999998E-4</v>
      </c>
      <c r="E41" s="157">
        <v>1.1613E-2</v>
      </c>
      <c r="F41" s="157">
        <v>1.61E-2</v>
      </c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>
        <v>6.0380863910820537E-3</v>
      </c>
      <c r="T41" s="157"/>
      <c r="U41" s="157">
        <v>-4.9235993208828543E-2</v>
      </c>
      <c r="V41" s="157">
        <v>2.4199999999999999E-2</v>
      </c>
      <c r="W41" s="157"/>
    </row>
    <row r="42" spans="2:23" x14ac:dyDescent="0.25">
      <c r="B42" s="156">
        <v>35643</v>
      </c>
      <c r="C42" s="157">
        <v>-2.0000000000000001E-4</v>
      </c>
      <c r="D42" s="157">
        <v>8.9999999999999998E-4</v>
      </c>
      <c r="E42" s="157">
        <v>1.1301E-2</v>
      </c>
      <c r="F42" s="157">
        <v>1.5800000000000002E-2</v>
      </c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>
        <v>8.12482688579097E-3</v>
      </c>
      <c r="T42" s="157"/>
      <c r="U42" s="157">
        <v>-4.3859649122807154E-3</v>
      </c>
      <c r="V42" s="157">
        <v>-0.17579999999999998</v>
      </c>
      <c r="W42" s="157"/>
    </row>
    <row r="43" spans="2:23" x14ac:dyDescent="0.25">
      <c r="B43" s="156">
        <v>35674</v>
      </c>
      <c r="C43" s="157">
        <v>5.9999999999999995E-4</v>
      </c>
      <c r="D43" s="157">
        <v>4.7999999999999996E-3</v>
      </c>
      <c r="E43" s="157">
        <v>1.1506000000000001E-2</v>
      </c>
      <c r="F43" s="157">
        <v>1.5800000000000002E-2</v>
      </c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>
        <v>3.4788977387165687E-3</v>
      </c>
      <c r="T43" s="157"/>
      <c r="U43" s="157">
        <v>2.590853764562695E-2</v>
      </c>
      <c r="V43" s="157">
        <v>0.1119</v>
      </c>
      <c r="W43" s="157"/>
    </row>
    <row r="44" spans="2:23" x14ac:dyDescent="0.25">
      <c r="B44" s="156">
        <v>35704</v>
      </c>
      <c r="C44" s="157">
        <v>2.3E-3</v>
      </c>
      <c r="D44" s="157">
        <v>3.7000000000000002E-3</v>
      </c>
      <c r="E44" s="157">
        <v>1.1586000000000001E-2</v>
      </c>
      <c r="F44" s="157">
        <v>1.6799999999999999E-2</v>
      </c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>
        <v>6.0213484171152132E-3</v>
      </c>
      <c r="T44" s="157"/>
      <c r="U44" s="157">
        <v>-4.1631265930331396E-2</v>
      </c>
      <c r="V44" s="157">
        <v>-0.2382</v>
      </c>
      <c r="W44" s="157"/>
    </row>
    <row r="45" spans="2:23" x14ac:dyDescent="0.25">
      <c r="B45" s="156">
        <v>35735</v>
      </c>
      <c r="C45" s="157">
        <v>1.7000000000000001E-3</v>
      </c>
      <c r="D45" s="157">
        <v>6.4000000000000003E-3</v>
      </c>
      <c r="E45" s="157">
        <v>2.0411000000000002E-2</v>
      </c>
      <c r="F45" s="157">
        <v>2.98E-2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>
        <v>5.8951569018683703E-3</v>
      </c>
      <c r="T45" s="157"/>
      <c r="U45" s="157">
        <v>-5.3097345132743445E-2</v>
      </c>
      <c r="V45" s="157">
        <v>4.5400000000000003E-2</v>
      </c>
      <c r="W45" s="157"/>
    </row>
    <row r="46" spans="2:23" x14ac:dyDescent="0.25">
      <c r="B46" s="158">
        <v>35765</v>
      </c>
      <c r="C46" s="159">
        <v>4.3E-3</v>
      </c>
      <c r="D46" s="159">
        <v>8.3999999999999995E-3</v>
      </c>
      <c r="E46" s="159">
        <v>1.8149999999999999E-2</v>
      </c>
      <c r="F46" s="159">
        <v>2.9100000000000001E-2</v>
      </c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>
        <v>6.3114236768551102E-3</v>
      </c>
      <c r="T46" s="159"/>
      <c r="U46" s="159">
        <v>-6.0861423220973654E-3</v>
      </c>
      <c r="V46" s="159">
        <v>8.5299999999999987E-2</v>
      </c>
      <c r="W46" s="159"/>
    </row>
    <row r="47" spans="2:23" x14ac:dyDescent="0.25">
      <c r="B47" s="156">
        <v>35796</v>
      </c>
      <c r="C47" s="157">
        <v>7.0999999999999995E-3</v>
      </c>
      <c r="D47" s="157">
        <v>9.5999999999999992E-3</v>
      </c>
      <c r="E47" s="157">
        <v>1.6515999999999999E-2</v>
      </c>
      <c r="F47" s="157">
        <v>2.6699999999999998E-2</v>
      </c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>
        <v>6.361437147208937E-3</v>
      </c>
      <c r="T47" s="157"/>
      <c r="U47" s="157">
        <v>6.1068702290076216E-2</v>
      </c>
      <c r="V47" s="157">
        <v>-4.6699999999999998E-2</v>
      </c>
      <c r="W47" s="157"/>
    </row>
    <row r="48" spans="2:23" x14ac:dyDescent="0.25">
      <c r="B48" s="156">
        <v>35827</v>
      </c>
      <c r="C48" s="157">
        <v>4.5999999999999999E-3</v>
      </c>
      <c r="D48" s="157">
        <v>1.8E-3</v>
      </c>
      <c r="E48" s="157">
        <v>9.4830000000000001E-3</v>
      </c>
      <c r="F48" s="157">
        <v>2.1099999999999997E-2</v>
      </c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>
        <v>6.2327486421513978E-3</v>
      </c>
      <c r="T48" s="157"/>
      <c r="U48" s="157">
        <v>-1.6157989228007152E-2</v>
      </c>
      <c r="V48" s="157">
        <v>8.7499999999999994E-2</v>
      </c>
      <c r="W48" s="157"/>
    </row>
    <row r="49" spans="2:23" x14ac:dyDescent="0.25">
      <c r="B49" s="156">
        <v>35855</v>
      </c>
      <c r="C49" s="157">
        <v>3.4000000000000002E-3</v>
      </c>
      <c r="D49" s="157">
        <v>1.9E-3</v>
      </c>
      <c r="E49" s="157">
        <v>1.4039999999999999E-2</v>
      </c>
      <c r="F49" s="157">
        <v>2.18E-2</v>
      </c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>
        <v>6.1941421113174133E-3</v>
      </c>
      <c r="T49" s="157"/>
      <c r="U49" s="157">
        <v>2.0947176684881663E-2</v>
      </c>
      <c r="V49" s="157">
        <v>0.13009999999999999</v>
      </c>
      <c r="W49" s="157"/>
    </row>
    <row r="50" spans="2:23" x14ac:dyDescent="0.25">
      <c r="B50" s="156">
        <v>35886</v>
      </c>
      <c r="C50" s="157">
        <v>2.3999999999999998E-3</v>
      </c>
      <c r="D50" s="157">
        <v>1.2999999999999999E-3</v>
      </c>
      <c r="E50" s="157">
        <v>9.7440000000000009E-3</v>
      </c>
      <c r="F50" s="157">
        <v>1.6899999999999998E-2</v>
      </c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>
        <v>5.3626373626374235E-3</v>
      </c>
      <c r="T50" s="157"/>
      <c r="U50" s="157">
        <v>1.7857142857143016E-2</v>
      </c>
      <c r="V50" s="157">
        <v>-2.2499999999999999E-2</v>
      </c>
      <c r="W50" s="157"/>
    </row>
    <row r="51" spans="2:23" x14ac:dyDescent="0.25">
      <c r="B51" s="156">
        <v>35916</v>
      </c>
      <c r="C51" s="157">
        <v>5.0000000000000001E-3</v>
      </c>
      <c r="D51" s="157">
        <v>1.4000000000000002E-3</v>
      </c>
      <c r="E51" s="157">
        <v>9.5659999999999999E-3</v>
      </c>
      <c r="F51" s="157">
        <v>1.6299999999999999E-2</v>
      </c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>
        <v>5.9461350122420598E-3</v>
      </c>
      <c r="T51" s="157"/>
      <c r="U51" s="157">
        <v>-2.6315789473684292E-2</v>
      </c>
      <c r="V51" s="157">
        <v>-0.15670000000000001</v>
      </c>
      <c r="W51" s="157"/>
    </row>
    <row r="52" spans="2:23" x14ac:dyDescent="0.25">
      <c r="B52" s="156">
        <v>35947</v>
      </c>
      <c r="C52" s="160">
        <v>2.0000000000000001E-4</v>
      </c>
      <c r="D52" s="160">
        <v>3.8E-3</v>
      </c>
      <c r="E52" s="160">
        <v>9.9380000000000007E-3</v>
      </c>
      <c r="F52" s="160">
        <v>1.6E-2</v>
      </c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>
        <v>4.1673901719050388E-3</v>
      </c>
      <c r="T52" s="160"/>
      <c r="U52" s="160">
        <v>2.7522935779816349E-2</v>
      </c>
      <c r="V52" s="160">
        <v>-1.7000000000000001E-2</v>
      </c>
      <c r="W52" s="160"/>
    </row>
    <row r="53" spans="2:23" x14ac:dyDescent="0.25">
      <c r="B53" s="156">
        <v>35977</v>
      </c>
      <c r="C53" s="157">
        <v>-1.1999999999999999E-3</v>
      </c>
      <c r="D53" s="157">
        <v>-1.7000000000000001E-3</v>
      </c>
      <c r="E53" s="157">
        <v>1.0530999999999999E-2</v>
      </c>
      <c r="F53" s="157">
        <v>1.6899999999999998E-2</v>
      </c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>
        <v>5.532981758450628E-3</v>
      </c>
      <c r="T53" s="157"/>
      <c r="U53" s="157">
        <v>-3.5714285714285587E-2</v>
      </c>
      <c r="V53" s="157">
        <v>0.10630000000000001</v>
      </c>
      <c r="W53" s="157"/>
    </row>
    <row r="54" spans="2:23" x14ac:dyDescent="0.25">
      <c r="B54" s="156">
        <v>36008</v>
      </c>
      <c r="C54" s="157">
        <v>-5.1000000000000004E-3</v>
      </c>
      <c r="D54" s="157">
        <v>-1.6000000000000001E-3</v>
      </c>
      <c r="E54" s="157">
        <v>8.7679999999999998E-3</v>
      </c>
      <c r="F54" s="157">
        <v>1.47E-2</v>
      </c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>
        <v>1.073422069557739E-2</v>
      </c>
      <c r="T54" s="157"/>
      <c r="U54" s="157">
        <v>-2.0202020202020221E-2</v>
      </c>
      <c r="V54" s="157">
        <v>-0.39549999999999996</v>
      </c>
      <c r="W54" s="157"/>
    </row>
    <row r="55" spans="2:23" x14ac:dyDescent="0.25">
      <c r="B55" s="156">
        <v>36039</v>
      </c>
      <c r="C55" s="157">
        <v>-2.2000000000000001E-3</v>
      </c>
      <c r="D55" s="157">
        <v>-8.0000000000000004E-4</v>
      </c>
      <c r="E55" s="157">
        <v>9.5350000000000001E-3</v>
      </c>
      <c r="F55" s="157">
        <v>2.4900000000000002E-2</v>
      </c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>
        <v>6.3721325403569562E-3</v>
      </c>
      <c r="T55" s="157"/>
      <c r="U55" s="157">
        <v>7.441860465116279E-2</v>
      </c>
      <c r="V55" s="157">
        <v>1.8700000000000001E-2</v>
      </c>
      <c r="W55" s="157"/>
    </row>
    <row r="56" spans="2:23" x14ac:dyDescent="0.25">
      <c r="B56" s="156">
        <v>36069</v>
      </c>
      <c r="C56" s="157">
        <v>2.0000000000000001E-4</v>
      </c>
      <c r="D56" s="157">
        <v>8.0000000000000004E-4</v>
      </c>
      <c r="E56" s="157">
        <v>1.3935999999999999E-2</v>
      </c>
      <c r="F56" s="157">
        <v>2.9300000000000003E-2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>
        <v>1.1016949152542477E-2</v>
      </c>
      <c r="T56" s="157"/>
      <c r="U56" s="157">
        <v>-2.7327070879590076E-2</v>
      </c>
      <c r="V56" s="157">
        <v>6.88E-2</v>
      </c>
      <c r="W56" s="157"/>
    </row>
    <row r="57" spans="2:23" x14ac:dyDescent="0.25">
      <c r="B57" s="156">
        <v>36100</v>
      </c>
      <c r="C57" s="157">
        <v>-1.1999999999999999E-3</v>
      </c>
      <c r="D57" s="157">
        <v>-3.2000000000000002E-3</v>
      </c>
      <c r="E57" s="157">
        <v>1.1167E-2</v>
      </c>
      <c r="F57" s="157">
        <v>2.58E-2</v>
      </c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>
        <v>8.6467427803895713E-3</v>
      </c>
      <c r="T57" s="157"/>
      <c r="U57" s="157">
        <v>1.0638297872340496E-2</v>
      </c>
      <c r="V57" s="157">
        <v>0.22469999999999998</v>
      </c>
      <c r="W57" s="157"/>
    </row>
    <row r="58" spans="2:23" x14ac:dyDescent="0.25">
      <c r="B58" s="158">
        <v>36130</v>
      </c>
      <c r="C58" s="159">
        <v>3.3E-3</v>
      </c>
      <c r="D58" s="159">
        <v>4.5000000000000005E-3</v>
      </c>
      <c r="E58" s="159">
        <v>1.2471000000000001E-2</v>
      </c>
      <c r="F58" s="159">
        <v>2.3799999999999998E-2</v>
      </c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>
        <v>5.7432994839352602E-3</v>
      </c>
      <c r="T58" s="159"/>
      <c r="U58" s="159">
        <v>-4.7619047619047672E-2</v>
      </c>
      <c r="V58" s="159">
        <v>-0.21390000000000001</v>
      </c>
      <c r="W58" s="159"/>
    </row>
    <row r="59" spans="2:23" x14ac:dyDescent="0.25">
      <c r="B59" s="156">
        <v>36161</v>
      </c>
      <c r="C59" s="157">
        <v>6.9999999999999993E-3</v>
      </c>
      <c r="D59" s="157">
        <v>8.3999999999999995E-3</v>
      </c>
      <c r="E59" s="157">
        <v>1.0187999999999999E-2</v>
      </c>
      <c r="F59" s="157">
        <v>2.1700000000000001E-2</v>
      </c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>
        <v>0.73970673515036034</v>
      </c>
      <c r="T59" s="157">
        <v>0.68050384710846368</v>
      </c>
      <c r="U59" s="157">
        <v>0.65048543689320382</v>
      </c>
      <c r="V59" s="157">
        <v>0.20440000000000003</v>
      </c>
      <c r="W59" s="157"/>
    </row>
    <row r="60" spans="2:23" x14ac:dyDescent="0.25">
      <c r="B60" s="156">
        <v>36192</v>
      </c>
      <c r="C60" s="157">
        <v>1.0500000000000001E-2</v>
      </c>
      <c r="D60" s="157">
        <v>3.61E-2</v>
      </c>
      <c r="E60" s="157">
        <v>1.3339E-2</v>
      </c>
      <c r="F60" s="157">
        <v>2.35E-2</v>
      </c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>
        <v>6.25E-2</v>
      </c>
      <c r="T60" s="157">
        <v>-6.0960750286157328E-2</v>
      </c>
      <c r="U60" s="157">
        <v>7.3863636363636243E-2</v>
      </c>
      <c r="V60" s="157">
        <v>9.0399999999999994E-2</v>
      </c>
      <c r="W60" s="157"/>
    </row>
    <row r="61" spans="2:23" x14ac:dyDescent="0.25">
      <c r="B61" s="156">
        <v>36220</v>
      </c>
      <c r="C61" s="157">
        <v>1.1000000000000001E-2</v>
      </c>
      <c r="D61" s="157">
        <v>2.8300000000000002E-2</v>
      </c>
      <c r="E61" s="157">
        <v>1.6671999999999999E-2</v>
      </c>
      <c r="F61" s="157">
        <v>3.2899999999999999E-2</v>
      </c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>
        <v>-0.19392523364485981</v>
      </c>
      <c r="T61" s="157">
        <v>-0.18681844395512226</v>
      </c>
      <c r="U61" s="157">
        <v>-0.21782178217821779</v>
      </c>
      <c r="V61" s="157">
        <v>0.20030000000000001</v>
      </c>
      <c r="W61" s="157"/>
    </row>
    <row r="62" spans="2:23" x14ac:dyDescent="0.25">
      <c r="B62" s="156">
        <v>36251</v>
      </c>
      <c r="C62" s="157">
        <v>5.6000000000000008E-3</v>
      </c>
      <c r="D62" s="157">
        <v>7.0999999999999995E-3</v>
      </c>
      <c r="E62" s="157">
        <v>1.1122E-2</v>
      </c>
      <c r="F62" s="157">
        <v>2.2799999999999997E-2</v>
      </c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>
        <v>-4.5272206303725082E-2</v>
      </c>
      <c r="T62" s="157">
        <v>-4.0468496057809888E-2</v>
      </c>
      <c r="U62" s="157">
        <v>-9.493670886076E-3</v>
      </c>
      <c r="V62" s="157">
        <v>6.1100000000000002E-2</v>
      </c>
      <c r="W62" s="157"/>
    </row>
    <row r="63" spans="2:23" x14ac:dyDescent="0.25">
      <c r="B63" s="156">
        <v>36281</v>
      </c>
      <c r="C63" s="157">
        <v>3.0000000000000001E-3</v>
      </c>
      <c r="D63" s="157">
        <v>-2.8999999999999998E-3</v>
      </c>
      <c r="E63" s="157">
        <v>1.0789E-2</v>
      </c>
      <c r="F63" s="157">
        <v>1.9599999999999999E-2</v>
      </c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>
        <v>2.8059701492537226E-2</v>
      </c>
      <c r="T63" s="157">
        <v>2.6382008027091564E-2</v>
      </c>
      <c r="U63" s="157">
        <v>-3.1230082855321917E-2</v>
      </c>
      <c r="V63" s="157">
        <v>-2.29E-2</v>
      </c>
      <c r="W63" s="157"/>
    </row>
    <row r="64" spans="2:23" x14ac:dyDescent="0.25">
      <c r="B64" s="156">
        <v>36312</v>
      </c>
      <c r="C64" s="160">
        <v>1.9E-3</v>
      </c>
      <c r="D64" s="160">
        <v>3.5999999999999999E-3</v>
      </c>
      <c r="E64" s="160">
        <v>8.123E-3</v>
      </c>
      <c r="F64" s="160">
        <v>1.6299999999999999E-2</v>
      </c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>
        <v>5.1635111876076056E-3</v>
      </c>
      <c r="T64" s="160">
        <v>-5.3258224322162429E-3</v>
      </c>
      <c r="U64" s="160">
        <v>-6.5789473684210176E-3</v>
      </c>
      <c r="V64" s="160">
        <v>4.8399999999999999E-2</v>
      </c>
      <c r="W64" s="160"/>
    </row>
    <row r="65" spans="2:23" x14ac:dyDescent="0.25">
      <c r="B65" s="156">
        <v>36342</v>
      </c>
      <c r="C65" s="157">
        <v>1.09E-2</v>
      </c>
      <c r="D65" s="157">
        <v>1.55E-2</v>
      </c>
      <c r="E65" s="157">
        <v>7.9469999999999992E-3</v>
      </c>
      <c r="F65" s="157">
        <v>1.6200000000000003E-2</v>
      </c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>
        <v>1.6949152542372836E-2</v>
      </c>
      <c r="T65" s="157">
        <v>2.5718990510865236E-2</v>
      </c>
      <c r="U65" s="157">
        <v>-1.6393442622950838E-2</v>
      </c>
      <c r="V65" s="157">
        <v>-0.10189999999999999</v>
      </c>
      <c r="W65" s="157"/>
    </row>
    <row r="66" spans="2:23" x14ac:dyDescent="0.25">
      <c r="B66" s="156">
        <v>36373</v>
      </c>
      <c r="C66" s="157">
        <v>5.6000000000000008E-3</v>
      </c>
      <c r="D66" s="157">
        <v>1.5600000000000001E-2</v>
      </c>
      <c r="E66" s="157">
        <v>7.9590000000000008E-3</v>
      </c>
      <c r="F66" s="157">
        <v>1.55E-2</v>
      </c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>
        <v>4.9207217058502062E-2</v>
      </c>
      <c r="T66" s="157">
        <v>9.0019088867500985E-2</v>
      </c>
      <c r="U66" s="157">
        <v>3.2786885245901676E-2</v>
      </c>
      <c r="V66" s="157">
        <v>1.1699999999999999E-2</v>
      </c>
      <c r="W66" s="157"/>
    </row>
    <row r="67" spans="2:23" x14ac:dyDescent="0.25">
      <c r="B67" s="156">
        <v>36404</v>
      </c>
      <c r="C67" s="157">
        <v>3.0999999999999999E-3</v>
      </c>
      <c r="D67" s="157">
        <v>1.4499999999999999E-2</v>
      </c>
      <c r="E67" s="157">
        <v>7.7280000000000005E-3</v>
      </c>
      <c r="F67" s="157">
        <v>1.47E-2</v>
      </c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  <c r="S67" s="157">
        <v>1.5503875968991832E-3</v>
      </c>
      <c r="T67" s="157">
        <v>-8.1086899991866801E-5</v>
      </c>
      <c r="U67" s="157">
        <v>0.16408668730650167</v>
      </c>
      <c r="V67" s="157">
        <v>5.1200000000000002E-2</v>
      </c>
      <c r="W67" s="157"/>
    </row>
    <row r="68" spans="2:23" x14ac:dyDescent="0.25">
      <c r="B68" s="156">
        <v>36434</v>
      </c>
      <c r="C68" s="157">
        <v>1.1899999999999999E-2</v>
      </c>
      <c r="D68" s="157">
        <v>1.7000000000000001E-2</v>
      </c>
      <c r="E68" s="157">
        <v>7.2760000000000003E-3</v>
      </c>
      <c r="F68" s="157">
        <v>1.37E-2</v>
      </c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>
        <v>6.1919504643963563E-3</v>
      </c>
      <c r="T68" s="157">
        <v>2.5707367643968082E-2</v>
      </c>
      <c r="U68" s="157">
        <v>-1.5789473684210575E-2</v>
      </c>
      <c r="V68" s="157">
        <v>5.3399999999999996E-2</v>
      </c>
      <c r="W68" s="157"/>
    </row>
    <row r="69" spans="2:23" x14ac:dyDescent="0.25">
      <c r="B69" s="156">
        <v>36465</v>
      </c>
      <c r="C69" s="157">
        <v>9.4999999999999998E-3</v>
      </c>
      <c r="D69" s="157">
        <v>2.3900000000000001E-2</v>
      </c>
      <c r="E69" s="157">
        <v>7.0070000000000002E-3</v>
      </c>
      <c r="F69" s="157">
        <v>1.37E-2</v>
      </c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>
        <v>-1.029336078229548E-2</v>
      </c>
      <c r="T69" s="157">
        <v>-4.9164478498557873E-2</v>
      </c>
      <c r="U69" s="157">
        <v>1.3812154696132506E-2</v>
      </c>
      <c r="V69" s="157">
        <v>0.17760000000000001</v>
      </c>
      <c r="W69" s="157"/>
    </row>
    <row r="70" spans="2:23" x14ac:dyDescent="0.25">
      <c r="B70" s="158">
        <v>36495</v>
      </c>
      <c r="C70" s="159">
        <v>6.0000000000000001E-3</v>
      </c>
      <c r="D70" s="159">
        <v>1.8100000000000002E-2</v>
      </c>
      <c r="E70" s="159">
        <v>8.012E-3</v>
      </c>
      <c r="F70" s="159">
        <v>1.5800000000000002E-2</v>
      </c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>
        <v>-5.5439330543933019E-2</v>
      </c>
      <c r="T70" s="159">
        <v>-7.9374852301114629E-2</v>
      </c>
      <c r="U70" s="159">
        <v>-7.1823204419889541E-2</v>
      </c>
      <c r="V70" s="159">
        <v>0.2404</v>
      </c>
      <c r="W70" s="159"/>
    </row>
    <row r="71" spans="2:23" x14ac:dyDescent="0.25">
      <c r="B71" s="156">
        <v>36526</v>
      </c>
      <c r="C71" s="157">
        <v>6.1999999999999998E-3</v>
      </c>
      <c r="D71" s="157">
        <v>1.24E-2</v>
      </c>
      <c r="E71" s="157">
        <v>7.1589999999999996E-3</v>
      </c>
      <c r="F71" s="157">
        <v>1.44E-2</v>
      </c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>
        <v>-2.0318506315211371E-2</v>
      </c>
      <c r="T71" s="157">
        <v>-3.0217499584924479E-2</v>
      </c>
      <c r="U71" s="157">
        <v>-2.3529411764705799E-2</v>
      </c>
      <c r="V71" s="157">
        <v>-4.1100000000000005E-2</v>
      </c>
      <c r="W71" s="157"/>
    </row>
    <row r="72" spans="2:23" x14ac:dyDescent="0.25">
      <c r="B72" s="156">
        <v>36557</v>
      </c>
      <c r="C72" s="157">
        <v>1.2999999999999999E-3</v>
      </c>
      <c r="D72" s="157">
        <v>3.4999999999999996E-3</v>
      </c>
      <c r="E72" s="157">
        <v>7.339E-3</v>
      </c>
      <c r="F72" s="157">
        <v>1.44E-2</v>
      </c>
      <c r="G72" s="157">
        <v>1.5728971516034695E-2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>
        <v>-1.340033500837523E-2</v>
      </c>
      <c r="T72" s="157">
        <v>-2.4767448496262001E-2</v>
      </c>
      <c r="U72" s="157">
        <v>1.6918429003021096E-2</v>
      </c>
      <c r="V72" s="157">
        <v>7.7600000000000002E-2</v>
      </c>
      <c r="W72" s="157"/>
    </row>
    <row r="73" spans="2:23" x14ac:dyDescent="0.25">
      <c r="B73" s="156">
        <v>36586</v>
      </c>
      <c r="C73" s="157">
        <v>2.2000000000000001E-3</v>
      </c>
      <c r="D73" s="157">
        <v>1.5E-3</v>
      </c>
      <c r="E73" s="157">
        <v>7.252999999999999E-3</v>
      </c>
      <c r="F73" s="157">
        <v>1.44E-2</v>
      </c>
      <c r="G73" s="157">
        <v>1.9458442795494468E-2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>
        <v>-1.5873015873015928E-2</v>
      </c>
      <c r="T73" s="157">
        <v>-2.0715079875943676E-2</v>
      </c>
      <c r="U73" s="157">
        <v>-5.4534676941316085E-2</v>
      </c>
      <c r="V73" s="157">
        <v>9.0000000000000011E-3</v>
      </c>
      <c r="W73" s="157"/>
    </row>
    <row r="74" spans="2:23" x14ac:dyDescent="0.25">
      <c r="B74" s="156">
        <v>36617</v>
      </c>
      <c r="C74" s="157">
        <v>4.1999999999999997E-3</v>
      </c>
      <c r="D74" s="157">
        <v>2.3E-3</v>
      </c>
      <c r="E74" s="157">
        <v>6.3070000000000001E-3</v>
      </c>
      <c r="F74" s="157">
        <v>1.2800000000000001E-2</v>
      </c>
      <c r="G74" s="157">
        <v>6.6410411575281714E-3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>
        <v>3.6739380022962065E-2</v>
      </c>
      <c r="T74" s="157">
        <v>-1.3504631012847268E-2</v>
      </c>
      <c r="U74" s="157">
        <v>4.6728971962616717E-2</v>
      </c>
      <c r="V74" s="157">
        <v>-0.128</v>
      </c>
      <c r="W74" s="157"/>
    </row>
    <row r="75" spans="2:23" x14ac:dyDescent="0.25">
      <c r="B75" s="156">
        <v>36647</v>
      </c>
      <c r="C75" s="157">
        <v>1E-4</v>
      </c>
      <c r="D75" s="157">
        <v>3.0999999999999999E-3</v>
      </c>
      <c r="E75" s="157">
        <v>7.5039999999999994E-3</v>
      </c>
      <c r="F75" s="157">
        <v>1.49E-2</v>
      </c>
      <c r="G75" s="157">
        <v>1.445870472773203E-2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>
        <v>1.1640798226163929E-2</v>
      </c>
      <c r="T75" s="157">
        <v>3.9251317463201874E-2</v>
      </c>
      <c r="U75" s="157">
        <v>5.9347181008901906E-3</v>
      </c>
      <c r="V75" s="157">
        <v>-3.73E-2</v>
      </c>
      <c r="W75" s="157"/>
    </row>
    <row r="76" spans="2:23" x14ac:dyDescent="0.25">
      <c r="B76" s="156">
        <v>36678</v>
      </c>
      <c r="C76" s="160">
        <v>2.3E-3</v>
      </c>
      <c r="D76" s="160">
        <v>8.5000000000000006E-3</v>
      </c>
      <c r="E76" s="160">
        <v>7.1500000000000001E-3</v>
      </c>
      <c r="F76" s="160">
        <v>1.3899999999999999E-2</v>
      </c>
      <c r="G76" s="160">
        <v>2.3114620952053411E-2</v>
      </c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>
        <v>-7.1428571428572285E-3</v>
      </c>
      <c r="T76" s="160">
        <v>1.9234131841230351E-3</v>
      </c>
      <c r="U76" s="160">
        <v>3.4685479129923591E-2</v>
      </c>
      <c r="V76" s="160">
        <v>0.11840000000000001</v>
      </c>
      <c r="W76" s="160"/>
    </row>
    <row r="77" spans="2:23" x14ac:dyDescent="0.25">
      <c r="B77" s="156">
        <v>36708</v>
      </c>
      <c r="C77" s="157">
        <v>1.61E-2</v>
      </c>
      <c r="D77" s="157">
        <v>1.5700000000000002E-2</v>
      </c>
      <c r="E77" s="157">
        <v>6.5539999999999999E-3</v>
      </c>
      <c r="F77" s="157">
        <v>1.3000000000000001E-2</v>
      </c>
      <c r="G77" s="157">
        <v>1.6748409814693943E-2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>
        <v>-1.7630853994490381E-2</v>
      </c>
      <c r="T77" s="157">
        <v>-4.1826643397324115E-2</v>
      </c>
      <c r="U77" s="157">
        <v>-2.1468926553672274E-2</v>
      </c>
      <c r="V77" s="157">
        <v>-1.6299999999999999E-2</v>
      </c>
      <c r="W77" s="157"/>
    </row>
    <row r="78" spans="2:23" x14ac:dyDescent="0.25">
      <c r="B78" s="156">
        <v>36739</v>
      </c>
      <c r="C78" s="157">
        <v>1.3100000000000001E-2</v>
      </c>
      <c r="D78" s="157">
        <v>2.3900000000000001E-2</v>
      </c>
      <c r="E78" s="157">
        <v>7.0350000000000005E-3</v>
      </c>
      <c r="F78" s="157">
        <v>1.3999999999999999E-2</v>
      </c>
      <c r="G78" s="157">
        <v>1.6465566858716141E-2</v>
      </c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>
        <v>1.9564002235886058E-2</v>
      </c>
      <c r="T78" s="157">
        <v>-1.4996053670086829E-2</v>
      </c>
      <c r="U78" s="157">
        <v>1.5670342426001183E-2</v>
      </c>
      <c r="V78" s="157">
        <v>5.4199999999999998E-2</v>
      </c>
      <c r="W78" s="157"/>
    </row>
    <row r="79" spans="2:23" x14ac:dyDescent="0.25">
      <c r="B79" s="156">
        <v>36770</v>
      </c>
      <c r="C79" s="157">
        <v>2.3E-3</v>
      </c>
      <c r="D79" s="157">
        <v>1.1599999999999999E-2</v>
      </c>
      <c r="E79" s="157">
        <v>6.0429999999999998E-3</v>
      </c>
      <c r="F79" s="157">
        <v>1.2199999999999999E-2</v>
      </c>
      <c r="G79" s="157">
        <v>1.2915026353500059E-2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>
        <v>1.0958904109588996E-2</v>
      </c>
      <c r="T79" s="157">
        <v>5.6706114398421548E-3</v>
      </c>
      <c r="U79" s="157">
        <v>8.6455331412103043E-3</v>
      </c>
      <c r="V79" s="157">
        <v>-8.1699999999999995E-2</v>
      </c>
      <c r="W79" s="157"/>
    </row>
    <row r="80" spans="2:23" x14ac:dyDescent="0.25">
      <c r="B80" s="156">
        <v>36800</v>
      </c>
      <c r="C80" s="157">
        <v>1.4000000000000002E-3</v>
      </c>
      <c r="D80" s="157">
        <v>3.8E-3</v>
      </c>
      <c r="E80" s="157">
        <v>6.3219999999999995E-3</v>
      </c>
      <c r="F80" s="157">
        <v>1.2800000000000001E-2</v>
      </c>
      <c r="G80" s="157">
        <v>1.1295109342176257E-2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>
        <v>2.5903939557474498E-2</v>
      </c>
      <c r="T80" s="157">
        <v>-5.0870311350821318E-3</v>
      </c>
      <c r="U80" s="157">
        <v>4.0509259259260411E-3</v>
      </c>
      <c r="V80" s="157">
        <v>-6.6600000000000006E-2</v>
      </c>
      <c r="W80" s="157"/>
    </row>
    <row r="81" spans="2:23" x14ac:dyDescent="0.25">
      <c r="B81" s="156">
        <v>36831</v>
      </c>
      <c r="C81" s="157">
        <v>3.2000000000000002E-3</v>
      </c>
      <c r="D81" s="157">
        <v>2.8999999999999998E-3</v>
      </c>
      <c r="E81" s="157">
        <v>6.202E-3</v>
      </c>
      <c r="F81" s="157">
        <v>1.2199999999999999E-2</v>
      </c>
      <c r="G81" s="157">
        <v>1.0587442077650611E-2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>
        <v>3.0161206448257927E-2</v>
      </c>
      <c r="T81" s="157">
        <v>5.525780816854553E-2</v>
      </c>
      <c r="U81" s="157">
        <v>2.7745664739884379E-2</v>
      </c>
      <c r="V81" s="157">
        <v>-0.10619999999999999</v>
      </c>
      <c r="W81" s="157"/>
    </row>
    <row r="82" spans="2:23" x14ac:dyDescent="0.25">
      <c r="B82" s="158">
        <v>36861</v>
      </c>
      <c r="C82" s="159">
        <v>5.8999999999999999E-3</v>
      </c>
      <c r="D82" s="159">
        <v>6.3E-3</v>
      </c>
      <c r="E82" s="159">
        <v>5.9950000000000003E-3</v>
      </c>
      <c r="F82" s="159">
        <v>1.1899999999999999E-2</v>
      </c>
      <c r="G82" s="159">
        <v>1.9103032086256189E-2</v>
      </c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>
        <v>-1.2151898734177213E-2</v>
      </c>
      <c r="T82" s="159">
        <v>7.5131348511383367E-2</v>
      </c>
      <c r="U82" s="159">
        <v>3.9481105470953182E-3</v>
      </c>
      <c r="V82" s="159">
        <v>0.1484</v>
      </c>
      <c r="W82" s="159"/>
    </row>
    <row r="83" spans="2:23" x14ac:dyDescent="0.25">
      <c r="B83" s="156">
        <v>36892</v>
      </c>
      <c r="C83" s="157">
        <v>5.6999999999999993E-3</v>
      </c>
      <c r="D83" s="157">
        <v>6.1999999999999998E-3</v>
      </c>
      <c r="E83" s="157">
        <v>6.3749999999999996E-3</v>
      </c>
      <c r="F83" s="157">
        <v>1.26E-2</v>
      </c>
      <c r="G83" s="157">
        <v>1.7354836175060839E-2</v>
      </c>
      <c r="H83" s="157">
        <v>1.6929037249369783E-2</v>
      </c>
      <c r="I83" s="157">
        <v>2.7647600939161299E-2</v>
      </c>
      <c r="J83" s="157"/>
      <c r="K83" s="157"/>
      <c r="L83" s="157"/>
      <c r="M83" s="157"/>
      <c r="N83" s="157"/>
      <c r="O83" s="157"/>
      <c r="P83" s="157"/>
      <c r="Q83" s="157"/>
      <c r="R83" s="157"/>
      <c r="S83" s="157">
        <v>1.544004117344322E-2</v>
      </c>
      <c r="T83" s="157">
        <v>1.0859531954172663E-3</v>
      </c>
      <c r="U83" s="157">
        <v>-1.6949152542372947E-2</v>
      </c>
      <c r="V83" s="157">
        <v>0.15810000000000002</v>
      </c>
      <c r="W83" s="157"/>
    </row>
    <row r="84" spans="2:23" x14ac:dyDescent="0.25">
      <c r="B84" s="156">
        <v>36923</v>
      </c>
      <c r="C84" s="157">
        <v>4.5999999999999999E-3</v>
      </c>
      <c r="D84" s="157">
        <v>2.3E-3</v>
      </c>
      <c r="E84" s="157">
        <v>5.3690000000000005E-3</v>
      </c>
      <c r="F84" s="157">
        <v>1.01E-2</v>
      </c>
      <c r="G84" s="157">
        <v>6.5937460780245427E-3</v>
      </c>
      <c r="H84" s="157">
        <v>7.549516139920831E-3</v>
      </c>
      <c r="I84" s="157">
        <v>-1.5452621661399268E-3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57">
        <v>2.8126569563033721E-2</v>
      </c>
      <c r="T84" s="157">
        <v>2.5926126810218664E-2</v>
      </c>
      <c r="U84" s="157">
        <v>-2.7932960893852776E-3</v>
      </c>
      <c r="V84" s="157">
        <v>-0.1007</v>
      </c>
      <c r="W84" s="157"/>
    </row>
    <row r="85" spans="2:23" x14ac:dyDescent="0.25">
      <c r="B85" s="156">
        <v>36951</v>
      </c>
      <c r="C85" s="157">
        <v>3.8E-3</v>
      </c>
      <c r="D85" s="157">
        <v>5.6000000000000008E-3</v>
      </c>
      <c r="E85" s="157">
        <v>6.7320000000000001E-3</v>
      </c>
      <c r="F85" s="157">
        <v>1.2500000000000001E-2</v>
      </c>
      <c r="G85" s="157">
        <v>-9.9744883279317964E-4</v>
      </c>
      <c r="H85" s="157">
        <v>1.2642777302613872E-3</v>
      </c>
      <c r="I85" s="157">
        <v>-2.0920077640356416E-2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57">
        <v>5.4875061244488155E-2</v>
      </c>
      <c r="T85" s="157">
        <v>5.3925455987311466E-3</v>
      </c>
      <c r="U85" s="157">
        <v>2.2598870056497189E-2</v>
      </c>
      <c r="V85" s="157">
        <v>-9.1400000000000009E-2</v>
      </c>
      <c r="W85" s="157"/>
    </row>
    <row r="86" spans="2:23" x14ac:dyDescent="0.25">
      <c r="B86" s="156">
        <v>36982</v>
      </c>
      <c r="C86" s="157">
        <v>5.7999999999999996E-3</v>
      </c>
      <c r="D86" s="157">
        <v>0.01</v>
      </c>
      <c r="E86" s="157">
        <v>6.5529999999999998E-3</v>
      </c>
      <c r="F86" s="157">
        <v>1.18E-2</v>
      </c>
      <c r="G86" s="157">
        <v>8.3619746164629305E-3</v>
      </c>
      <c r="H86" s="157">
        <v>9.6888661645193608E-3</v>
      </c>
      <c r="I86" s="157">
        <v>-3.6166354421274249E-3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57">
        <v>1.6158818097876226E-2</v>
      </c>
      <c r="T86" s="157">
        <v>2.0981227322921514E-2</v>
      </c>
      <c r="U86" s="157">
        <v>5.2054794520547842E-2</v>
      </c>
      <c r="V86" s="157">
        <v>3.3099999999999997E-2</v>
      </c>
      <c r="W86" s="157"/>
    </row>
    <row r="87" spans="2:23" x14ac:dyDescent="0.25">
      <c r="B87" s="156">
        <v>37012</v>
      </c>
      <c r="C87" s="157">
        <v>4.0999999999999995E-3</v>
      </c>
      <c r="D87" s="157">
        <v>8.6E-3</v>
      </c>
      <c r="E87" s="157">
        <v>6.8360000000000001E-3</v>
      </c>
      <c r="F87" s="157">
        <v>1.3300000000000001E-2</v>
      </c>
      <c r="G87" s="157">
        <v>1.4328829986766323E-2</v>
      </c>
      <c r="H87" s="157">
        <v>1.5999468053774724E-2</v>
      </c>
      <c r="I87" s="157">
        <v>2.501426459438072E-4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57">
        <v>6.1215370866845475E-2</v>
      </c>
      <c r="T87" s="157">
        <v>3.0747836835599562E-2</v>
      </c>
      <c r="U87" s="157">
        <v>0.11052631578947381</v>
      </c>
      <c r="V87" s="157">
        <v>-1.7899999999999999E-2</v>
      </c>
      <c r="W87" s="157"/>
    </row>
    <row r="88" spans="2:23" x14ac:dyDescent="0.25">
      <c r="B88" s="156">
        <v>37043</v>
      </c>
      <c r="C88" s="160">
        <v>5.1999999999999998E-3</v>
      </c>
      <c r="D88" s="160">
        <v>9.7999999999999997E-3</v>
      </c>
      <c r="E88" s="160">
        <v>6.4649999999999994E-3</v>
      </c>
      <c r="F88" s="160">
        <v>1.2699999999999999E-2</v>
      </c>
      <c r="G88" s="160">
        <v>1.1319904634965905E-2</v>
      </c>
      <c r="H88" s="160">
        <v>1.1651204099670798E-2</v>
      </c>
      <c r="I88" s="160">
        <v>9.7496528937441873E-3</v>
      </c>
      <c r="J88" s="160"/>
      <c r="K88" s="160"/>
      <c r="L88" s="160"/>
      <c r="M88" s="160"/>
      <c r="N88" s="160"/>
      <c r="O88" s="160"/>
      <c r="P88" s="160"/>
      <c r="Q88" s="160"/>
      <c r="R88" s="160"/>
      <c r="S88" s="160">
        <v>-2.9387069689336798E-2</v>
      </c>
      <c r="T88" s="160">
        <v>-1.8837755458951722E-2</v>
      </c>
      <c r="U88" s="160">
        <v>0</v>
      </c>
      <c r="V88" s="160">
        <v>-6.0999999999999995E-3</v>
      </c>
      <c r="W88" s="160"/>
    </row>
    <row r="89" spans="2:23" x14ac:dyDescent="0.25">
      <c r="B89" s="156">
        <v>37073</v>
      </c>
      <c r="C89" s="157">
        <v>1.3300000000000001E-2</v>
      </c>
      <c r="D89" s="157">
        <v>1.4800000000000001E-2</v>
      </c>
      <c r="E89" s="157">
        <v>7.4529999999999996E-3</v>
      </c>
      <c r="F89" s="157">
        <v>1.4999999999999999E-2</v>
      </c>
      <c r="G89" s="157">
        <v>1.2780294030293904E-2</v>
      </c>
      <c r="H89" s="157">
        <v>1.3267619099550432E-2</v>
      </c>
      <c r="I89" s="157">
        <v>-3.6922497205812421E-3</v>
      </c>
      <c r="J89" s="157"/>
      <c r="K89" s="157"/>
      <c r="L89" s="157"/>
      <c r="M89" s="157"/>
      <c r="N89" s="157"/>
      <c r="O89" s="157"/>
      <c r="P89" s="157"/>
      <c r="Q89" s="157"/>
      <c r="R89" s="157"/>
      <c r="S89" s="157">
        <v>5.9176672384219753E-2</v>
      </c>
      <c r="T89" s="157">
        <v>8.6168262375229121E-2</v>
      </c>
      <c r="U89" s="157">
        <v>3.8240917782026429E-3</v>
      </c>
      <c r="V89" s="157">
        <v>-5.5300000000000002E-2</v>
      </c>
      <c r="W89" s="157"/>
    </row>
    <row r="90" spans="2:23" x14ac:dyDescent="0.25">
      <c r="B90" s="156">
        <v>37104</v>
      </c>
      <c r="C90" s="157">
        <v>6.9999999999999993E-3</v>
      </c>
      <c r="D90" s="157">
        <v>1.38E-2</v>
      </c>
      <c r="E90" s="157">
        <v>8.4530000000000004E-3</v>
      </c>
      <c r="F90" s="157">
        <v>1.6E-2</v>
      </c>
      <c r="G90" s="157">
        <v>2.5705409591187722E-2</v>
      </c>
      <c r="H90" s="157">
        <v>2.557599201213101E-2</v>
      </c>
      <c r="I90" s="157">
        <v>3.5219011847529957E-2</v>
      </c>
      <c r="J90" s="157"/>
      <c r="K90" s="157"/>
      <c r="L90" s="157"/>
      <c r="M90" s="157"/>
      <c r="N90" s="157"/>
      <c r="O90" s="157"/>
      <c r="P90" s="157"/>
      <c r="Q90" s="157"/>
      <c r="R90" s="157"/>
      <c r="S90" s="157">
        <v>2.8056112224448926E-2</v>
      </c>
      <c r="T90" s="157">
        <v>9.2741935483870996E-2</v>
      </c>
      <c r="U90" s="157">
        <v>6.9124423963133896E-3</v>
      </c>
      <c r="V90" s="157">
        <v>-6.6400000000000001E-2</v>
      </c>
      <c r="W90" s="157"/>
    </row>
    <row r="91" spans="2:23" x14ac:dyDescent="0.25">
      <c r="B91" s="156">
        <v>37135</v>
      </c>
      <c r="C91" s="157">
        <v>2.8000000000000004E-3</v>
      </c>
      <c r="D91" s="157">
        <v>3.0999999999999999E-3</v>
      </c>
      <c r="E91" s="157">
        <v>6.6349999999999994E-3</v>
      </c>
      <c r="F91" s="157">
        <v>1.32E-2</v>
      </c>
      <c r="G91" s="157">
        <v>1.3893107946321592E-2</v>
      </c>
      <c r="H91" s="157">
        <v>1.4114951640548323E-2</v>
      </c>
      <c r="I91" s="157">
        <v>-3.2540622865934177E-3</v>
      </c>
      <c r="J91" s="157"/>
      <c r="K91" s="157"/>
      <c r="L91" s="157"/>
      <c r="M91" s="157"/>
      <c r="N91" s="157"/>
      <c r="O91" s="157"/>
      <c r="P91" s="157"/>
      <c r="Q91" s="157"/>
      <c r="R91" s="157"/>
      <c r="S91" s="157">
        <v>4.0919719407638278E-2</v>
      </c>
      <c r="T91" s="157">
        <v>4.5138590920792865E-2</v>
      </c>
      <c r="U91" s="157">
        <v>0.13242009132420107</v>
      </c>
      <c r="V91" s="157">
        <v>-0.17170000000000002</v>
      </c>
      <c r="W91" s="157"/>
    </row>
    <row r="92" spans="2:23" x14ac:dyDescent="0.25">
      <c r="B92" s="156">
        <v>37165</v>
      </c>
      <c r="C92" s="157">
        <v>8.3000000000000001E-3</v>
      </c>
      <c r="D92" s="157">
        <v>1.18E-2</v>
      </c>
      <c r="E92" s="157">
        <v>7.927E-3</v>
      </c>
      <c r="F92" s="157">
        <v>1.5300000000000001E-2</v>
      </c>
      <c r="G92" s="157">
        <v>2.0875741313523877E-2</v>
      </c>
      <c r="H92" s="157">
        <v>2.0483839385670555E-2</v>
      </c>
      <c r="I92" s="157">
        <v>4.751091550927744E-2</v>
      </c>
      <c r="J92" s="157"/>
      <c r="K92" s="157"/>
      <c r="L92" s="157"/>
      <c r="M92" s="157"/>
      <c r="N92" s="157"/>
      <c r="O92" s="157"/>
      <c r="P92" s="157"/>
      <c r="Q92" s="157"/>
      <c r="R92" s="157"/>
      <c r="S92" s="157">
        <v>7.4654721911160404E-3</v>
      </c>
      <c r="T92" s="157">
        <v>2.4222021512438907E-3</v>
      </c>
      <c r="U92" s="157">
        <v>-5.2000000000000046E-2</v>
      </c>
      <c r="V92" s="157">
        <v>6.8499999999999991E-2</v>
      </c>
      <c r="W92" s="157"/>
    </row>
    <row r="93" spans="2:23" x14ac:dyDescent="0.25">
      <c r="B93" s="156">
        <v>37196</v>
      </c>
      <c r="C93" s="157">
        <v>7.0999999999999995E-3</v>
      </c>
      <c r="D93" s="157">
        <v>1.1000000000000001E-2</v>
      </c>
      <c r="E93" s="157">
        <v>6.9369999999999996E-3</v>
      </c>
      <c r="F93" s="157">
        <v>1.3899999999999999E-2</v>
      </c>
      <c r="G93" s="157">
        <v>1.7686663789382884E-2</v>
      </c>
      <c r="H93" s="157">
        <v>1.7411254093336215E-2</v>
      </c>
      <c r="I93" s="157">
        <v>3.8241867056513446E-2</v>
      </c>
      <c r="J93" s="157"/>
      <c r="K93" s="157"/>
      <c r="L93" s="157"/>
      <c r="M93" s="157"/>
      <c r="N93" s="157"/>
      <c r="O93" s="157"/>
      <c r="P93" s="157"/>
      <c r="Q93" s="157"/>
      <c r="R93" s="157"/>
      <c r="S93" s="157">
        <v>-6.6915887850467204E-2</v>
      </c>
      <c r="T93" s="157">
        <v>-7.0074128680837178E-2</v>
      </c>
      <c r="U93" s="157">
        <v>-8.333333333333337E-2</v>
      </c>
      <c r="V93" s="157">
        <v>0.13780000000000001</v>
      </c>
      <c r="W93" s="157"/>
    </row>
    <row r="94" spans="2:23" x14ac:dyDescent="0.25">
      <c r="B94" s="158">
        <v>37226</v>
      </c>
      <c r="C94" s="159">
        <v>6.5000000000000006E-3</v>
      </c>
      <c r="D94" s="159">
        <v>2.2000000000000001E-3</v>
      </c>
      <c r="E94" s="159">
        <v>6.9920000000000008E-3</v>
      </c>
      <c r="F94" s="159">
        <v>1.3899999999999999E-2</v>
      </c>
      <c r="G94" s="159">
        <v>1.8948421954384509E-2</v>
      </c>
      <c r="H94" s="159">
        <v>1.8164617980248376E-2</v>
      </c>
      <c r="I94" s="159">
        <v>4.9890907548819863E-2</v>
      </c>
      <c r="J94" s="159"/>
      <c r="K94" s="159"/>
      <c r="L94" s="159"/>
      <c r="M94" s="159"/>
      <c r="N94" s="159"/>
      <c r="O94" s="159"/>
      <c r="P94" s="159"/>
      <c r="Q94" s="159"/>
      <c r="R94" s="159"/>
      <c r="S94" s="159">
        <v>-5.584997961679572E-2</v>
      </c>
      <c r="T94" s="159">
        <v>-9.1165330749581552E-2</v>
      </c>
      <c r="U94" s="159">
        <v>-1.3761467889908285E-2</v>
      </c>
      <c r="V94" s="159">
        <v>4.99E-2</v>
      </c>
      <c r="W94" s="159"/>
    </row>
    <row r="95" spans="2:23" x14ac:dyDescent="0.25">
      <c r="B95" s="156">
        <v>37257</v>
      </c>
      <c r="C95" s="157">
        <v>5.1999999999999998E-3</v>
      </c>
      <c r="D95" s="157">
        <v>3.5999999999999999E-3</v>
      </c>
      <c r="E95" s="157">
        <v>7.6029999999999995E-3</v>
      </c>
      <c r="F95" s="157">
        <v>1.5300000000000001E-2</v>
      </c>
      <c r="G95" s="157">
        <v>1.5532784497182428E-2</v>
      </c>
      <c r="H95" s="157">
        <v>1.5497427614185488E-2</v>
      </c>
      <c r="I95" s="157">
        <v>1.6469807833163541E-2</v>
      </c>
      <c r="J95" s="157"/>
      <c r="K95" s="157"/>
      <c r="L95" s="157"/>
      <c r="M95" s="157"/>
      <c r="N95" s="157"/>
      <c r="O95" s="157"/>
      <c r="P95" s="157"/>
      <c r="Q95" s="157"/>
      <c r="R95" s="157"/>
      <c r="S95" s="157">
        <v>4.7743055555555802E-2</v>
      </c>
      <c r="T95" s="157">
        <v>9.1587516960651705E-3</v>
      </c>
      <c r="U95" s="157">
        <v>5.5813953488372148E-2</v>
      </c>
      <c r="V95" s="157">
        <v>-6.3E-2</v>
      </c>
      <c r="W95" s="157"/>
    </row>
    <row r="96" spans="2:23" x14ac:dyDescent="0.25">
      <c r="B96" s="156">
        <v>37288</v>
      </c>
      <c r="C96" s="157">
        <v>3.5999999999999999E-3</v>
      </c>
      <c r="D96" s="157">
        <v>5.9999999999999995E-4</v>
      </c>
      <c r="E96" s="157">
        <v>6.1770000000000002E-3</v>
      </c>
      <c r="F96" s="157">
        <v>1.2500000000000001E-2</v>
      </c>
      <c r="G96" s="157">
        <v>1.6180460495577753E-2</v>
      </c>
      <c r="H96" s="157">
        <v>1.4929995248404104E-2</v>
      </c>
      <c r="I96" s="157">
        <v>2.9649484134052884E-2</v>
      </c>
      <c r="J96" s="157"/>
      <c r="K96" s="157"/>
      <c r="L96" s="157"/>
      <c r="M96" s="157"/>
      <c r="N96" s="157"/>
      <c r="O96" s="157"/>
      <c r="P96" s="157"/>
      <c r="Q96" s="157"/>
      <c r="R96" s="157"/>
      <c r="S96" s="157">
        <v>-1.8672199170124415E-2</v>
      </c>
      <c r="T96" s="157">
        <v>-1.8391356542617032E-2</v>
      </c>
      <c r="U96" s="157">
        <v>-2.1505376344086002E-2</v>
      </c>
      <c r="V96" s="157">
        <v>0.10310000000000001</v>
      </c>
      <c r="W96" s="157"/>
    </row>
    <row r="97" spans="2:23" x14ac:dyDescent="0.25">
      <c r="B97" s="156">
        <v>37316</v>
      </c>
      <c r="C97" s="157">
        <v>6.0000000000000001E-3</v>
      </c>
      <c r="D97" s="157">
        <v>8.9999999999999998E-4</v>
      </c>
      <c r="E97" s="157">
        <v>6.7669999999999996E-3</v>
      </c>
      <c r="F97" s="157">
        <v>1.37E-2</v>
      </c>
      <c r="G97" s="157">
        <v>1.4720947303041854E-2</v>
      </c>
      <c r="H97" s="157">
        <v>1.4059943702611433E-2</v>
      </c>
      <c r="I97" s="157">
        <v>2.1242150157785522E-2</v>
      </c>
      <c r="J97" s="157"/>
      <c r="K97" s="157"/>
      <c r="L97" s="157"/>
      <c r="M97" s="157"/>
      <c r="N97" s="157"/>
      <c r="O97" s="157"/>
      <c r="P97" s="157"/>
      <c r="Q97" s="157"/>
      <c r="R97" s="157"/>
      <c r="S97" s="157">
        <v>-8.5287846481876262E-3</v>
      </c>
      <c r="T97" s="157">
        <v>-8.9032384306820811E-3</v>
      </c>
      <c r="U97" s="157">
        <v>1.103265666372466E-2</v>
      </c>
      <c r="V97" s="157">
        <v>-5.5399999999999998E-2</v>
      </c>
      <c r="W97" s="157"/>
    </row>
    <row r="98" spans="2:23" x14ac:dyDescent="0.25">
      <c r="B98" s="156">
        <v>37347</v>
      </c>
      <c r="C98" s="157">
        <v>8.0000000000000002E-3</v>
      </c>
      <c r="D98" s="157">
        <v>5.6000000000000008E-3</v>
      </c>
      <c r="E98" s="157">
        <v>7.3689999999999997E-3</v>
      </c>
      <c r="F98" s="157">
        <v>1.4800000000000001E-2</v>
      </c>
      <c r="G98" s="157">
        <v>1.2090812254566874E-2</v>
      </c>
      <c r="H98" s="157">
        <v>1.2349021614052491E-2</v>
      </c>
      <c r="I98" s="157">
        <v>-1.7929778404189078E-2</v>
      </c>
      <c r="J98" s="157"/>
      <c r="K98" s="157"/>
      <c r="L98" s="157"/>
      <c r="M98" s="157"/>
      <c r="N98" s="157"/>
      <c r="O98" s="157"/>
      <c r="P98" s="157"/>
      <c r="Q98" s="157"/>
      <c r="R98" s="157"/>
      <c r="S98" s="157">
        <v>2.517361111111116E-2</v>
      </c>
      <c r="T98" s="157">
        <v>5.1036525172754255E-2</v>
      </c>
      <c r="U98" s="157">
        <v>6.2780269058295923E-2</v>
      </c>
      <c r="V98" s="157">
        <v>-1.2699999999999999E-2</v>
      </c>
      <c r="W98" s="157"/>
    </row>
    <row r="99" spans="2:23" x14ac:dyDescent="0.25">
      <c r="B99" s="156">
        <v>37377</v>
      </c>
      <c r="C99" s="157">
        <v>2.0999999999999999E-3</v>
      </c>
      <c r="D99" s="157">
        <v>8.3000000000000001E-3</v>
      </c>
      <c r="E99" s="157">
        <v>7.1130000000000004E-3</v>
      </c>
      <c r="F99" s="157">
        <v>1.3999999999999999E-2</v>
      </c>
      <c r="G99" s="157">
        <v>1.5496508769311745E-2</v>
      </c>
      <c r="H99" s="157">
        <v>1.5589039598486121E-2</v>
      </c>
      <c r="I99" s="157">
        <v>1.2198138583334739E-3</v>
      </c>
      <c r="J99" s="157"/>
      <c r="K99" s="157"/>
      <c r="L99" s="157"/>
      <c r="M99" s="157"/>
      <c r="N99" s="157"/>
      <c r="O99" s="157"/>
      <c r="P99" s="157"/>
      <c r="Q99" s="157"/>
      <c r="R99" s="157"/>
      <c r="S99" s="157">
        <v>5.0083472454090172E-2</v>
      </c>
      <c r="T99" s="157">
        <v>0.10819949281487751</v>
      </c>
      <c r="U99" s="157">
        <v>9.4650205761316997E-2</v>
      </c>
      <c r="V99" s="157">
        <v>-1.7000000000000001E-2</v>
      </c>
      <c r="W99" s="157"/>
    </row>
    <row r="100" spans="2:23" x14ac:dyDescent="0.25">
      <c r="B100" s="156">
        <v>37408</v>
      </c>
      <c r="C100" s="160">
        <v>4.1999999999999997E-3</v>
      </c>
      <c r="D100" s="160">
        <v>1.54E-2</v>
      </c>
      <c r="E100" s="160">
        <v>6.5900000000000004E-3</v>
      </c>
      <c r="F100" s="160">
        <v>1.3100000000000001E-2</v>
      </c>
      <c r="G100" s="160">
        <v>6.8062989202721802E-4</v>
      </c>
      <c r="H100" s="160">
        <v>1.1328916855650739E-3</v>
      </c>
      <c r="I100" s="160">
        <v>-6.7840631217721326E-2</v>
      </c>
      <c r="J100" s="160"/>
      <c r="K100" s="160"/>
      <c r="L100" s="160"/>
      <c r="M100" s="160"/>
      <c r="N100" s="160"/>
      <c r="O100" s="160"/>
      <c r="P100" s="160"/>
      <c r="Q100" s="160"/>
      <c r="R100" s="160"/>
      <c r="S100" s="160">
        <v>0.11198738170347</v>
      </c>
      <c r="T100" s="160">
        <v>0.19692346809051631</v>
      </c>
      <c r="U100" s="160">
        <v>7.8066914498141404E-2</v>
      </c>
      <c r="V100" s="160">
        <v>-0.13390000000000002</v>
      </c>
      <c r="W100" s="160"/>
    </row>
    <row r="101" spans="2:23" x14ac:dyDescent="0.25">
      <c r="B101" s="156">
        <v>37438</v>
      </c>
      <c r="C101" s="157">
        <v>1.1899999999999999E-2</v>
      </c>
      <c r="D101" s="157">
        <v>1.95E-2</v>
      </c>
      <c r="E101" s="157">
        <v>7.6690000000000005E-3</v>
      </c>
      <c r="F101" s="157">
        <v>1.5300000000000001E-2</v>
      </c>
      <c r="G101" s="157">
        <v>1.2521255217189609E-2</v>
      </c>
      <c r="H101" s="157">
        <v>1.2632507377479341E-2</v>
      </c>
      <c r="I101" s="157">
        <v>-5.7128859717731073E-3</v>
      </c>
      <c r="J101" s="157"/>
      <c r="K101" s="157"/>
      <c r="L101" s="157"/>
      <c r="M101" s="157"/>
      <c r="N101" s="157"/>
      <c r="O101" s="157"/>
      <c r="P101" s="157"/>
      <c r="Q101" s="157"/>
      <c r="R101" s="157"/>
      <c r="S101" s="157">
        <v>0.19820441988950277</v>
      </c>
      <c r="T101" s="157">
        <v>0.18881217914675164</v>
      </c>
      <c r="U101" s="157">
        <v>0.1739864864864864</v>
      </c>
      <c r="V101" s="157">
        <v>-0.1235</v>
      </c>
      <c r="W101" s="157"/>
    </row>
    <row r="102" spans="2:23" x14ac:dyDescent="0.25">
      <c r="B102" s="156">
        <v>37469</v>
      </c>
      <c r="C102" s="157">
        <v>6.5000000000000006E-3</v>
      </c>
      <c r="D102" s="157">
        <v>2.3199999999999998E-2</v>
      </c>
      <c r="E102" s="157">
        <v>7.4929999999999997E-3</v>
      </c>
      <c r="F102" s="157">
        <v>1.4499999999999999E-2</v>
      </c>
      <c r="G102" s="157">
        <v>3.0580152671755734E-2</v>
      </c>
      <c r="H102" s="157">
        <v>3.0141419531984015E-2</v>
      </c>
      <c r="I102" s="157">
        <v>9.2640220828764441E-2</v>
      </c>
      <c r="J102" s="157"/>
      <c r="K102" s="157"/>
      <c r="L102" s="157"/>
      <c r="M102" s="157"/>
      <c r="N102" s="157"/>
      <c r="O102" s="157"/>
      <c r="P102" s="157"/>
      <c r="Q102" s="157"/>
      <c r="R102" s="157"/>
      <c r="S102" s="157">
        <v>-4.140127388535042E-2</v>
      </c>
      <c r="T102" s="157">
        <v>-0.11442015605455957</v>
      </c>
      <c r="U102" s="157">
        <v>-2.8213166144200552E-2</v>
      </c>
      <c r="V102" s="157">
        <v>6.3399999999999998E-2</v>
      </c>
      <c r="W102" s="157"/>
    </row>
    <row r="103" spans="2:23" x14ac:dyDescent="0.25">
      <c r="B103" s="156">
        <v>37500</v>
      </c>
      <c r="C103" s="157">
        <v>7.1999999999999998E-3</v>
      </c>
      <c r="D103" s="157">
        <v>2.4E-2</v>
      </c>
      <c r="E103" s="157">
        <v>6.9649999999999998E-3</v>
      </c>
      <c r="F103" s="157">
        <v>1.38E-2</v>
      </c>
      <c r="G103" s="157">
        <v>1.0303245781668968E-2</v>
      </c>
      <c r="H103" s="157">
        <v>1.0851060882324237E-2</v>
      </c>
      <c r="I103" s="157">
        <v>-5.2855951733666973E-2</v>
      </c>
      <c r="J103" s="157"/>
      <c r="K103" s="157"/>
      <c r="L103" s="157"/>
      <c r="M103" s="157"/>
      <c r="N103" s="157"/>
      <c r="O103" s="157"/>
      <c r="P103" s="157"/>
      <c r="Q103" s="157"/>
      <c r="R103" s="157"/>
      <c r="S103" s="157">
        <v>0.22795558458523835</v>
      </c>
      <c r="T103" s="157">
        <v>0.2959375840731775</v>
      </c>
      <c r="U103" s="157">
        <v>0.19617224880382778</v>
      </c>
      <c r="V103" s="157">
        <v>-0.16940000000000002</v>
      </c>
      <c r="W103" s="157"/>
    </row>
    <row r="104" spans="2:23" x14ac:dyDescent="0.25">
      <c r="B104" s="156">
        <v>37530</v>
      </c>
      <c r="C104" s="157">
        <v>1.3100000000000001E-2</v>
      </c>
      <c r="D104" s="157">
        <v>3.8699999999999998E-2</v>
      </c>
      <c r="E104" s="157">
        <v>7.7819999999999999E-3</v>
      </c>
      <c r="F104" s="157">
        <v>1.6399999999999998E-2</v>
      </c>
      <c r="G104" s="157">
        <v>1.7485721826726364E-2</v>
      </c>
      <c r="H104" s="157">
        <v>1.7336444152623587E-2</v>
      </c>
      <c r="I104" s="157">
        <v>3.5120266159219371E-2</v>
      </c>
      <c r="J104" s="157"/>
      <c r="K104" s="157"/>
      <c r="L104" s="157"/>
      <c r="M104" s="157"/>
      <c r="N104" s="157"/>
      <c r="O104" s="157"/>
      <c r="P104" s="157"/>
      <c r="Q104" s="157"/>
      <c r="R104" s="157"/>
      <c r="S104" s="157">
        <v>5.5401662049860967E-3</v>
      </c>
      <c r="T104" s="157">
        <v>-6.2071828939173845E-2</v>
      </c>
      <c r="U104" s="157">
        <v>-4.0871934604904681E-2</v>
      </c>
      <c r="V104" s="157">
        <v>0.17920000000000003</v>
      </c>
      <c r="W104" s="157"/>
    </row>
    <row r="105" spans="2:23" x14ac:dyDescent="0.25">
      <c r="B105" s="156">
        <v>37561</v>
      </c>
      <c r="C105" s="157">
        <v>3.0200000000000001E-2</v>
      </c>
      <c r="D105" s="157">
        <v>5.1900000000000002E-2</v>
      </c>
      <c r="E105" s="157">
        <v>7.6570000000000006E-3</v>
      </c>
      <c r="F105" s="157">
        <v>1.5300000000000001E-2</v>
      </c>
      <c r="G105" s="157">
        <v>1.7559914109898989E-2</v>
      </c>
      <c r="H105" s="157">
        <v>1.7455931163460781E-2</v>
      </c>
      <c r="I105" s="157">
        <v>1.7832524134326677E-2</v>
      </c>
      <c r="J105" s="157"/>
      <c r="K105" s="157"/>
      <c r="L105" s="157"/>
      <c r="M105" s="157"/>
      <c r="N105" s="157"/>
      <c r="O105" s="157"/>
      <c r="P105" s="157"/>
      <c r="Q105" s="157"/>
      <c r="R105" s="157"/>
      <c r="S105" s="157">
        <v>1.5277777777777724E-2</v>
      </c>
      <c r="T105" s="157">
        <v>2.1027003098716968E-3</v>
      </c>
      <c r="U105" s="157">
        <v>1.0820435556772923E-2</v>
      </c>
      <c r="V105" s="157">
        <v>3.3500000000000002E-2</v>
      </c>
      <c r="W105" s="157"/>
    </row>
    <row r="106" spans="2:23" x14ac:dyDescent="0.25">
      <c r="B106" s="158">
        <v>37591</v>
      </c>
      <c r="C106" s="159">
        <v>2.1000000000000001E-2</v>
      </c>
      <c r="D106" s="159">
        <v>3.7499999999999999E-2</v>
      </c>
      <c r="E106" s="159">
        <v>8.627000000000001E-3</v>
      </c>
      <c r="F106" s="159">
        <v>1.7299999999999999E-2</v>
      </c>
      <c r="G106" s="159">
        <v>2.1250681565511798E-2</v>
      </c>
      <c r="H106" s="159">
        <v>2.0396637272213525E-2</v>
      </c>
      <c r="I106" s="159">
        <v>5.1679620478548793E-2</v>
      </c>
      <c r="J106" s="159"/>
      <c r="K106" s="159"/>
      <c r="L106" s="159"/>
      <c r="M106" s="159"/>
      <c r="N106" s="159"/>
      <c r="O106" s="159"/>
      <c r="P106" s="159"/>
      <c r="Q106" s="159"/>
      <c r="R106" s="159"/>
      <c r="S106" s="159">
        <v>-2.4255788313120252E-2</v>
      </c>
      <c r="T106" s="159">
        <v>2.1866372170071813E-2</v>
      </c>
      <c r="U106" s="159">
        <v>6.7215363511659687E-2</v>
      </c>
      <c r="V106" s="159">
        <v>7.22E-2</v>
      </c>
      <c r="W106" s="159"/>
    </row>
    <row r="107" spans="2:23" x14ac:dyDescent="0.25">
      <c r="B107" s="156">
        <v>37622</v>
      </c>
      <c r="C107" s="157">
        <v>2.2499999999999999E-2</v>
      </c>
      <c r="D107" s="157">
        <v>2.3300000000000001E-2</v>
      </c>
      <c r="E107" s="157">
        <v>9.9019999999999993E-3</v>
      </c>
      <c r="F107" s="157">
        <v>1.9699999999999999E-2</v>
      </c>
      <c r="G107" s="157">
        <v>2.2264595756483097E-2</v>
      </c>
      <c r="H107" s="157">
        <v>2.1746328850210439E-2</v>
      </c>
      <c r="I107" s="157">
        <v>3.9916300804935911E-2</v>
      </c>
      <c r="J107" s="157"/>
      <c r="K107" s="157"/>
      <c r="L107" s="157"/>
      <c r="M107" s="157"/>
      <c r="N107" s="157"/>
      <c r="O107" s="157"/>
      <c r="P107" s="157"/>
      <c r="Q107" s="157"/>
      <c r="R107" s="157"/>
      <c r="S107" s="157">
        <v>-4.2492917847024581E-3</v>
      </c>
      <c r="T107" s="157">
        <v>2.6099643358910685E-2</v>
      </c>
      <c r="U107" s="157">
        <v>4.6272493573264795E-2</v>
      </c>
      <c r="V107" s="157">
        <v>-2.8999999999999998E-2</v>
      </c>
      <c r="W107" s="157"/>
    </row>
    <row r="108" spans="2:23" x14ac:dyDescent="0.25">
      <c r="B108" s="156">
        <v>37653</v>
      </c>
      <c r="C108" s="157">
        <v>1.5700000000000002E-2</v>
      </c>
      <c r="D108" s="157">
        <v>2.2799999999999997E-2</v>
      </c>
      <c r="E108" s="157">
        <v>9.1369999999999993E-3</v>
      </c>
      <c r="F108" s="157">
        <v>1.83E-2</v>
      </c>
      <c r="G108" s="157">
        <v>1.8822364360276955E-2</v>
      </c>
      <c r="H108" s="157">
        <v>1.8823249831909861E-2</v>
      </c>
      <c r="I108" s="157">
        <v>1.8823249408913112E-2</v>
      </c>
      <c r="J108" s="157"/>
      <c r="K108" s="157"/>
      <c r="L108" s="157"/>
      <c r="M108" s="157"/>
      <c r="N108" s="157"/>
      <c r="O108" s="157"/>
      <c r="P108" s="157"/>
      <c r="Q108" s="157"/>
      <c r="R108" s="157"/>
      <c r="S108" s="157">
        <v>1.7069701280227667E-2</v>
      </c>
      <c r="T108" s="157">
        <v>1.4719047869819368E-2</v>
      </c>
      <c r="U108" s="157">
        <v>-5.727923627684961E-2</v>
      </c>
      <c r="V108" s="157">
        <v>-6.0299999999999999E-2</v>
      </c>
      <c r="W108" s="157"/>
    </row>
    <row r="109" spans="2:23" x14ac:dyDescent="0.25">
      <c r="B109" s="156">
        <v>37681</v>
      </c>
      <c r="C109" s="157">
        <v>1.23E-2</v>
      </c>
      <c r="D109" s="157">
        <v>1.5300000000000001E-2</v>
      </c>
      <c r="E109" s="157">
        <v>8.8009999999999998E-3</v>
      </c>
      <c r="F109" s="157">
        <v>1.77E-2</v>
      </c>
      <c r="G109" s="157">
        <v>1.9180325686057875E-2</v>
      </c>
      <c r="H109" s="157">
        <v>1.9183812267892231E-2</v>
      </c>
      <c r="I109" s="157">
        <v>1.9183812797743505E-2</v>
      </c>
      <c r="J109" s="157"/>
      <c r="K109" s="157"/>
      <c r="L109" s="157"/>
      <c r="M109" s="157"/>
      <c r="N109" s="157"/>
      <c r="O109" s="157"/>
      <c r="P109" s="157"/>
      <c r="Q109" s="157"/>
      <c r="R109" s="157"/>
      <c r="S109" s="157">
        <v>-5.5993247045582395E-2</v>
      </c>
      <c r="T109" s="157">
        <v>-4.8576692529257559E-2</v>
      </c>
      <c r="U109" s="157">
        <v>-0.1108343711083436</v>
      </c>
      <c r="V109" s="157">
        <v>9.6500000000000002E-2</v>
      </c>
      <c r="W109" s="157"/>
    </row>
    <row r="110" spans="2:23" x14ac:dyDescent="0.25">
      <c r="B110" s="156">
        <v>37712</v>
      </c>
      <c r="C110" s="157">
        <v>9.7000000000000003E-3</v>
      </c>
      <c r="D110" s="157">
        <v>9.1999999999999998E-3</v>
      </c>
      <c r="E110" s="157">
        <v>9.2049999999999996E-3</v>
      </c>
      <c r="F110" s="157">
        <v>1.8700000000000001E-2</v>
      </c>
      <c r="G110" s="157">
        <v>2.8480537210867185E-2</v>
      </c>
      <c r="H110" s="157">
        <v>2.7844172950630242E-2</v>
      </c>
      <c r="I110" s="157">
        <v>4.2363118623534479E-2</v>
      </c>
      <c r="J110" s="157"/>
      <c r="K110" s="157"/>
      <c r="L110" s="157"/>
      <c r="M110" s="157"/>
      <c r="N110" s="157"/>
      <c r="O110" s="157"/>
      <c r="P110" s="157"/>
      <c r="Q110" s="157"/>
      <c r="R110" s="157"/>
      <c r="S110" s="157">
        <v>-0.12134017506791428</v>
      </c>
      <c r="T110" s="157">
        <v>-0.11785081140051823</v>
      </c>
      <c r="U110" s="157">
        <v>-0.11111111111111105</v>
      </c>
      <c r="V110" s="157">
        <v>0.11380000000000001</v>
      </c>
      <c r="W110" s="157"/>
    </row>
    <row r="111" spans="2:23" x14ac:dyDescent="0.25">
      <c r="B111" s="156">
        <v>37742</v>
      </c>
      <c r="C111" s="157">
        <v>6.0999999999999995E-3</v>
      </c>
      <c r="D111" s="157">
        <v>-2.5999999999999999E-3</v>
      </c>
      <c r="E111" s="157">
        <v>9.673000000000001E-3</v>
      </c>
      <c r="F111" s="157">
        <v>1.9599999999999999E-2</v>
      </c>
      <c r="G111" s="157">
        <v>1.664687164569667E-2</v>
      </c>
      <c r="H111" s="157">
        <v>1.6519773090516221E-2</v>
      </c>
      <c r="I111" s="157">
        <v>2.340428612014045E-2</v>
      </c>
      <c r="J111" s="157"/>
      <c r="K111" s="157"/>
      <c r="L111" s="157"/>
      <c r="M111" s="157"/>
      <c r="N111" s="157"/>
      <c r="O111" s="157"/>
      <c r="P111" s="157"/>
      <c r="Q111" s="157"/>
      <c r="R111" s="157"/>
      <c r="S111" s="157">
        <v>1.0118043844857816E-3</v>
      </c>
      <c r="T111" s="157">
        <v>8.1746228048478864E-2</v>
      </c>
      <c r="U111" s="157">
        <v>9.7178683385579889E-2</v>
      </c>
      <c r="V111" s="157">
        <v>6.88E-2</v>
      </c>
      <c r="W111" s="157"/>
    </row>
    <row r="112" spans="2:23" x14ac:dyDescent="0.25">
      <c r="B112" s="156">
        <v>37773</v>
      </c>
      <c r="C112" s="160">
        <v>-1.5E-3</v>
      </c>
      <c r="D112" s="160">
        <v>-0.01</v>
      </c>
      <c r="E112" s="160">
        <v>9.186999999999999E-3</v>
      </c>
      <c r="F112" s="160">
        <v>1.8500000000000003E-2</v>
      </c>
      <c r="G112" s="160">
        <v>2.2915261014068822E-2</v>
      </c>
      <c r="H112" s="160">
        <v>2.2203753424084871E-2</v>
      </c>
      <c r="I112" s="160">
        <v>2.7228576643149927E-2</v>
      </c>
      <c r="J112" s="160"/>
      <c r="K112" s="160"/>
      <c r="L112" s="160"/>
      <c r="M112" s="160"/>
      <c r="N112" s="160"/>
      <c r="O112" s="160"/>
      <c r="P112" s="160"/>
      <c r="Q112" s="160"/>
      <c r="R112" s="160"/>
      <c r="S112" s="160">
        <v>-4.5637583892617517E-2</v>
      </c>
      <c r="T112" s="160">
        <v>-5.3646964673602415E-2</v>
      </c>
      <c r="U112" s="160">
        <v>-8.085106382978724E-2</v>
      </c>
      <c r="V112" s="160">
        <v>-3.3399999999999999E-2</v>
      </c>
      <c r="W112" s="160"/>
    </row>
    <row r="113" spans="2:23" x14ac:dyDescent="0.25">
      <c r="B113" s="156">
        <v>37803</v>
      </c>
      <c r="C113" s="157">
        <v>2E-3</v>
      </c>
      <c r="D113" s="157">
        <v>-4.1999999999999997E-3</v>
      </c>
      <c r="E113" s="157">
        <v>1.0492E-2</v>
      </c>
      <c r="F113" s="157">
        <v>2.0799999999999999E-2</v>
      </c>
      <c r="G113" s="157">
        <v>2.2450774417354769E-2</v>
      </c>
      <c r="H113" s="157">
        <v>2.2209101312965496E-2</v>
      </c>
      <c r="I113" s="157">
        <v>2.4042688976895654E-2</v>
      </c>
      <c r="J113" s="157"/>
      <c r="K113" s="157"/>
      <c r="L113" s="157"/>
      <c r="M113" s="157"/>
      <c r="N113" s="157"/>
      <c r="O113" s="157"/>
      <c r="P113" s="157"/>
      <c r="Q113" s="157"/>
      <c r="R113" s="157"/>
      <c r="S113" s="157">
        <v>4.6159267089499467E-2</v>
      </c>
      <c r="T113" s="157">
        <v>8.0033825616865339E-3</v>
      </c>
      <c r="U113" s="157">
        <v>4.0341085271317967E-2</v>
      </c>
      <c r="V113" s="157">
        <v>4.6100000000000002E-2</v>
      </c>
      <c r="W113" s="157"/>
    </row>
    <row r="114" spans="2:23" x14ac:dyDescent="0.25">
      <c r="B114" s="156">
        <v>37834</v>
      </c>
      <c r="C114" s="157">
        <v>3.4000000000000002E-3</v>
      </c>
      <c r="D114" s="157">
        <v>3.8E-3</v>
      </c>
      <c r="E114" s="157">
        <v>9.0580000000000001E-3</v>
      </c>
      <c r="F114" s="157">
        <v>1.7600000000000001E-2</v>
      </c>
      <c r="G114" s="157">
        <v>2.674240795164029E-2</v>
      </c>
      <c r="H114" s="157">
        <v>2.5569853718798274E-2</v>
      </c>
      <c r="I114" s="157">
        <v>3.8604553485271254E-2</v>
      </c>
      <c r="J114" s="157"/>
      <c r="K114" s="157"/>
      <c r="L114" s="157"/>
      <c r="M114" s="157"/>
      <c r="N114" s="157"/>
      <c r="O114" s="157"/>
      <c r="P114" s="157"/>
      <c r="Q114" s="157"/>
      <c r="R114" s="157"/>
      <c r="S114" s="157">
        <v>-1.8451400329489331E-2</v>
      </c>
      <c r="T114" s="157">
        <v>-2.2980584851390318E-2</v>
      </c>
      <c r="U114" s="157">
        <v>7.2072072072072224E-2</v>
      </c>
      <c r="V114" s="157">
        <v>0.11800000000000001</v>
      </c>
      <c r="W114" s="157"/>
    </row>
    <row r="115" spans="2:23" x14ac:dyDescent="0.25">
      <c r="B115" s="156">
        <v>37865</v>
      </c>
      <c r="C115" s="157">
        <v>7.8000000000000005E-3</v>
      </c>
      <c r="D115" s="157">
        <v>1.18E-2</v>
      </c>
      <c r="E115" s="157">
        <v>8.3809999999999996E-3</v>
      </c>
      <c r="F115" s="157">
        <v>1.67E-2</v>
      </c>
      <c r="G115" s="157">
        <v>2.0612139229386317E-2</v>
      </c>
      <c r="H115" s="157">
        <v>2.0144013363688318E-2</v>
      </c>
      <c r="I115" s="157">
        <v>2.4426482890547829E-2</v>
      </c>
      <c r="J115" s="157"/>
      <c r="K115" s="157"/>
      <c r="L115" s="157"/>
      <c r="M115" s="157"/>
      <c r="N115" s="157"/>
      <c r="O115" s="157"/>
      <c r="P115" s="157"/>
      <c r="Q115" s="157"/>
      <c r="R115" s="157"/>
      <c r="S115" s="157">
        <v>-3.1480241125251274E-2</v>
      </c>
      <c r="T115" s="157">
        <v>4.6735563801404645E-2</v>
      </c>
      <c r="U115" s="157">
        <v>1.2711864406779849E-2</v>
      </c>
      <c r="V115" s="157">
        <v>5.5099999999999996E-2</v>
      </c>
      <c r="W115" s="157"/>
    </row>
    <row r="116" spans="2:23" x14ac:dyDescent="0.25">
      <c r="B116" s="156">
        <v>37895</v>
      </c>
      <c r="C116" s="157">
        <v>2.8999999999999998E-3</v>
      </c>
      <c r="D116" s="157">
        <v>3.8E-3</v>
      </c>
      <c r="E116" s="157">
        <v>8.2290000000000002E-3</v>
      </c>
      <c r="F116" s="157">
        <v>1.6299999999999999E-2</v>
      </c>
      <c r="G116" s="157">
        <v>1.8138081991883048E-2</v>
      </c>
      <c r="H116" s="157">
        <v>1.775661807225859E-2</v>
      </c>
      <c r="I116" s="157">
        <v>2.1710099042524078E-2</v>
      </c>
      <c r="J116" s="157"/>
      <c r="K116" s="157"/>
      <c r="L116" s="157"/>
      <c r="M116" s="157"/>
      <c r="N116" s="157"/>
      <c r="O116" s="157"/>
      <c r="P116" s="157"/>
      <c r="Q116" s="157"/>
      <c r="R116" s="157"/>
      <c r="S116" s="157">
        <v>-1.3425129087779597E-2</v>
      </c>
      <c r="T116" s="157">
        <v>-3.0586236193712812E-2</v>
      </c>
      <c r="U116" s="157">
        <v>-7.2524407252440026E-3</v>
      </c>
      <c r="V116" s="157">
        <v>0.1231</v>
      </c>
      <c r="W116" s="157"/>
    </row>
    <row r="117" spans="2:23" x14ac:dyDescent="0.25">
      <c r="B117" s="156">
        <v>37926</v>
      </c>
      <c r="C117" s="157">
        <v>3.4000000000000002E-3</v>
      </c>
      <c r="D117" s="157">
        <v>4.8999999999999998E-3</v>
      </c>
      <c r="E117" s="157">
        <v>6.7850000000000002E-3</v>
      </c>
      <c r="F117" s="157">
        <v>1.34E-2</v>
      </c>
      <c r="G117" s="157">
        <v>2.1336513375211252E-2</v>
      </c>
      <c r="H117" s="157">
        <v>1.9947655696437527E-2</v>
      </c>
      <c r="I117" s="157">
        <v>3.0364789526685865E-2</v>
      </c>
      <c r="J117" s="157"/>
      <c r="K117" s="157"/>
      <c r="L117" s="157"/>
      <c r="M117" s="157"/>
      <c r="N117" s="157"/>
      <c r="O117" s="157"/>
      <c r="P117" s="157"/>
      <c r="Q117" s="157"/>
      <c r="R117" s="157"/>
      <c r="S117" s="157">
        <v>3.4035087719298307E-2</v>
      </c>
      <c r="T117" s="157">
        <v>6.963039076430233E-2</v>
      </c>
      <c r="U117" s="157">
        <v>9.0909090909090828E-2</v>
      </c>
      <c r="V117" s="157">
        <v>0.12240000000000001</v>
      </c>
      <c r="W117" s="157"/>
    </row>
    <row r="118" spans="2:23" x14ac:dyDescent="0.25">
      <c r="B118" s="158">
        <v>37956</v>
      </c>
      <c r="C118" s="159">
        <v>5.1999999999999998E-3</v>
      </c>
      <c r="D118" s="159">
        <v>6.0999999999999995E-3</v>
      </c>
      <c r="E118" s="159">
        <v>6.9080000000000001E-3</v>
      </c>
      <c r="F118" s="159">
        <v>1.37E-2</v>
      </c>
      <c r="G118" s="159">
        <v>1.4159243524736187E-2</v>
      </c>
      <c r="H118" s="159">
        <v>1.3941979732987164E-2</v>
      </c>
      <c r="I118" s="159">
        <v>1.555868111370029E-2</v>
      </c>
      <c r="J118" s="159"/>
      <c r="K118" s="159"/>
      <c r="L118" s="159"/>
      <c r="M118" s="159"/>
      <c r="N118" s="159"/>
      <c r="O118" s="159"/>
      <c r="P118" s="159"/>
      <c r="Q118" s="159"/>
      <c r="R118" s="159"/>
      <c r="S118" s="159">
        <v>-8.2023239917976554E-3</v>
      </c>
      <c r="T118" s="159">
        <v>3.1446896278925163E-2</v>
      </c>
      <c r="U118" s="159">
        <v>2.9333333333333433E-2</v>
      </c>
      <c r="V118" s="159">
        <v>0.1016</v>
      </c>
      <c r="W118" s="159"/>
    </row>
    <row r="119" spans="2:23" x14ac:dyDescent="0.25">
      <c r="B119" s="156">
        <v>37987</v>
      </c>
      <c r="C119" s="157">
        <v>7.6E-3</v>
      </c>
      <c r="D119" s="157">
        <v>8.8000000000000005E-3</v>
      </c>
      <c r="E119" s="157">
        <v>6.2860000000000008E-3</v>
      </c>
      <c r="F119" s="157">
        <v>1.26E-2</v>
      </c>
      <c r="G119" s="157">
        <v>1.1377886361670919E-2</v>
      </c>
      <c r="H119" s="157">
        <v>1.1269389786170425E-2</v>
      </c>
      <c r="I119" s="157">
        <v>1.6888728340834769E-2</v>
      </c>
      <c r="J119" s="157"/>
      <c r="K119" s="157"/>
      <c r="L119" s="157"/>
      <c r="M119" s="157"/>
      <c r="N119" s="157"/>
      <c r="O119" s="157"/>
      <c r="P119" s="157"/>
      <c r="Q119" s="157"/>
      <c r="R119" s="157"/>
      <c r="S119" s="157">
        <v>1.8409169850642559E-2</v>
      </c>
      <c r="T119" s="157">
        <v>4.8211252944723171E-3</v>
      </c>
      <c r="U119" s="157">
        <v>-1.308900523560208E-2</v>
      </c>
      <c r="V119" s="157">
        <v>-1.7299999999999999E-2</v>
      </c>
      <c r="W119" s="157"/>
    </row>
    <row r="120" spans="2:23" x14ac:dyDescent="0.25">
      <c r="B120" s="156">
        <v>38018</v>
      </c>
      <c r="C120" s="157">
        <v>6.0999999999999995E-3</v>
      </c>
      <c r="D120" s="157">
        <v>6.8999999999999999E-3</v>
      </c>
      <c r="E120" s="157">
        <v>5.4600000000000004E-3</v>
      </c>
      <c r="F120" s="157">
        <v>1.0800000000000001E-2</v>
      </c>
      <c r="G120" s="157">
        <v>1.0608562740162419E-2</v>
      </c>
      <c r="H120" s="157">
        <v>1.0748988328936893E-2</v>
      </c>
      <c r="I120" s="157">
        <v>9.0010326799672136E-3</v>
      </c>
      <c r="J120" s="157"/>
      <c r="K120" s="157"/>
      <c r="L120" s="157"/>
      <c r="M120" s="157"/>
      <c r="N120" s="157"/>
      <c r="O120" s="157"/>
      <c r="P120" s="157"/>
      <c r="Q120" s="157"/>
      <c r="R120" s="157"/>
      <c r="S120" s="157">
        <v>-1.1556764106050443E-2</v>
      </c>
      <c r="T120" s="157">
        <v>-6.3246278828853475E-3</v>
      </c>
      <c r="U120" s="157">
        <v>-1.3333333333333308E-2</v>
      </c>
      <c r="V120" s="157">
        <v>-4.4000000000000003E-3</v>
      </c>
      <c r="W120" s="157"/>
    </row>
    <row r="121" spans="2:23" x14ac:dyDescent="0.25">
      <c r="B121" s="156">
        <v>38047</v>
      </c>
      <c r="C121" s="157">
        <v>4.6999999999999993E-3</v>
      </c>
      <c r="D121" s="157">
        <v>1.1299999999999999E-2</v>
      </c>
      <c r="E121" s="157">
        <v>6.7869999999999996E-3</v>
      </c>
      <c r="F121" s="157">
        <v>1.37E-2</v>
      </c>
      <c r="G121" s="157">
        <v>1.5748447894742501E-2</v>
      </c>
      <c r="H121" s="157">
        <v>1.5742226620809374E-2</v>
      </c>
      <c r="I121" s="157">
        <v>1.6784901182381073E-2</v>
      </c>
      <c r="J121" s="157"/>
      <c r="K121" s="157"/>
      <c r="L121" s="157"/>
      <c r="M121" s="157"/>
      <c r="N121" s="157"/>
      <c r="O121" s="157"/>
      <c r="P121" s="157"/>
      <c r="Q121" s="157"/>
      <c r="R121" s="157"/>
      <c r="S121" s="157">
        <v>6.9108500345538282E-4</v>
      </c>
      <c r="T121" s="157">
        <v>-1.7037037037037073E-2</v>
      </c>
      <c r="U121" s="157">
        <v>6.2162162162162193E-2</v>
      </c>
      <c r="V121" s="157">
        <v>1.77E-2</v>
      </c>
      <c r="W121" s="157"/>
    </row>
    <row r="122" spans="2:23" x14ac:dyDescent="0.25">
      <c r="B122" s="156">
        <v>38078</v>
      </c>
      <c r="C122" s="157">
        <v>3.7000000000000002E-3</v>
      </c>
      <c r="D122" s="157">
        <v>1.21E-2</v>
      </c>
      <c r="E122" s="157">
        <v>5.8779999999999995E-3</v>
      </c>
      <c r="F122" s="157">
        <v>1.1699999999999999E-2</v>
      </c>
      <c r="G122" s="157">
        <v>7.7469335054873856E-3</v>
      </c>
      <c r="H122" s="157">
        <v>9.138179783088507E-3</v>
      </c>
      <c r="I122" s="157">
        <v>-2.0668894511646219E-3</v>
      </c>
      <c r="J122" s="157"/>
      <c r="K122" s="157"/>
      <c r="L122" s="157"/>
      <c r="M122" s="157"/>
      <c r="N122" s="157"/>
      <c r="O122" s="157"/>
      <c r="P122" s="157"/>
      <c r="Q122" s="157"/>
      <c r="R122" s="157"/>
      <c r="S122" s="157">
        <v>1.453287197231834E-2</v>
      </c>
      <c r="T122" s="157">
        <v>-1.4401741605961638E-2</v>
      </c>
      <c r="U122" s="157">
        <v>-7.7117572692793845E-2</v>
      </c>
      <c r="V122" s="157">
        <v>-0.1144</v>
      </c>
      <c r="W122" s="157"/>
    </row>
    <row r="123" spans="2:23" x14ac:dyDescent="0.25">
      <c r="B123" s="156">
        <v>38108</v>
      </c>
      <c r="C123" s="157">
        <v>5.1000000000000004E-3</v>
      </c>
      <c r="D123" s="157">
        <v>1.3100000000000001E-2</v>
      </c>
      <c r="E123" s="157">
        <v>6.5539999999999999E-3</v>
      </c>
      <c r="F123" s="157">
        <v>1.2199999999999999E-2</v>
      </c>
      <c r="G123" s="157">
        <v>-1.8598499721034223E-4</v>
      </c>
      <c r="H123" s="157">
        <v>3.5150754985111554E-3</v>
      </c>
      <c r="I123" s="157">
        <v>-2.5592885973065305E-2</v>
      </c>
      <c r="J123" s="157">
        <v>1.2158412691609444E-2</v>
      </c>
      <c r="K123" s="157">
        <v>2.8004034560304758E-2</v>
      </c>
      <c r="L123" s="157">
        <v>2.99482806732565E-2</v>
      </c>
      <c r="M123" s="157">
        <v>2.6569262325963239E-2</v>
      </c>
      <c r="N123" s="157">
        <v>-3.7135245226566083E-3</v>
      </c>
      <c r="O123" s="157">
        <v>6.9173196014258309E-3</v>
      </c>
      <c r="P123" s="157">
        <v>-6.1661608826397707E-3</v>
      </c>
      <c r="Q123" s="157">
        <v>1.123989490040711E-2</v>
      </c>
      <c r="R123" s="157"/>
      <c r="S123" s="157">
        <v>7.0110701107011009E-2</v>
      </c>
      <c r="T123" s="157">
        <v>8.1952821906946527E-2</v>
      </c>
      <c r="U123" s="157">
        <v>8.1855388813096841E-2</v>
      </c>
      <c r="V123" s="157">
        <v>-3.0999999999999999E-3</v>
      </c>
      <c r="W123" s="157"/>
    </row>
    <row r="124" spans="2:23" x14ac:dyDescent="0.25">
      <c r="B124" s="156">
        <v>38139</v>
      </c>
      <c r="C124" s="160">
        <v>7.0999999999999995E-3</v>
      </c>
      <c r="D124" s="160">
        <v>1.38E-2</v>
      </c>
      <c r="E124" s="160">
        <v>6.7700000000000008E-3</v>
      </c>
      <c r="F124" s="160">
        <v>1.2199999999999999E-2</v>
      </c>
      <c r="G124" s="160">
        <v>2.1180397668554507E-2</v>
      </c>
      <c r="H124" s="160">
        <v>1.8461873400922757E-2</v>
      </c>
      <c r="I124" s="160">
        <v>4.0907454123307208E-2</v>
      </c>
      <c r="J124" s="160">
        <v>1.3352986458382121E-2</v>
      </c>
      <c r="K124" s="160">
        <v>2.4061663715141179E-2</v>
      </c>
      <c r="L124" s="160">
        <v>1.7975345419154909E-2</v>
      </c>
      <c r="M124" s="160">
        <v>2.8512658715575956E-2</v>
      </c>
      <c r="N124" s="160">
        <v>1.3758039855596982E-2</v>
      </c>
      <c r="O124" s="160">
        <v>1.7591590928445866E-2</v>
      </c>
      <c r="P124" s="160">
        <v>1.1433485201146842E-2</v>
      </c>
      <c r="Q124" s="160">
        <v>1.6247568005183011E-2</v>
      </c>
      <c r="R124" s="160"/>
      <c r="S124" s="160">
        <v>-1.8441971383147848E-2</v>
      </c>
      <c r="T124" s="160">
        <v>-6.6741696547752971E-3</v>
      </c>
      <c r="U124" s="160">
        <v>-2.4081115335868208E-2</v>
      </c>
      <c r="V124" s="160">
        <v>8.199999999999999E-2</v>
      </c>
      <c r="W124" s="160"/>
    </row>
    <row r="125" spans="2:23" x14ac:dyDescent="0.25">
      <c r="B125" s="156">
        <v>38169</v>
      </c>
      <c r="C125" s="157">
        <v>9.1000000000000004E-3</v>
      </c>
      <c r="D125" s="157">
        <v>1.3100000000000001E-2</v>
      </c>
      <c r="E125" s="157">
        <v>6.9620000000000003E-3</v>
      </c>
      <c r="F125" s="157">
        <v>1.2800000000000001E-2</v>
      </c>
      <c r="G125" s="157">
        <v>1.1805067121395396E-2</v>
      </c>
      <c r="H125" s="157">
        <v>2.3262090239991151E-2</v>
      </c>
      <c r="I125" s="157">
        <v>3.5567174656709888E-3</v>
      </c>
      <c r="J125" s="157">
        <v>1.2789142476570925E-2</v>
      </c>
      <c r="K125" s="157">
        <v>1.9331207248765914E-2</v>
      </c>
      <c r="L125" s="157">
        <v>1.3952469326463435E-2</v>
      </c>
      <c r="M125" s="157">
        <v>2.3201665622179179E-2</v>
      </c>
      <c r="N125" s="157">
        <v>1.6832890433384984E-2</v>
      </c>
      <c r="O125" s="157">
        <v>1.6013394981453599E-2</v>
      </c>
      <c r="P125" s="157">
        <v>1.738135429955201E-2</v>
      </c>
      <c r="Q125" s="157">
        <v>1.3650542453750081E-2</v>
      </c>
      <c r="R125" s="157"/>
      <c r="S125" s="157">
        <v>-1.1711125569290881E-2</v>
      </c>
      <c r="T125" s="157">
        <v>-4.0893760539628898E-2</v>
      </c>
      <c r="U125" s="157">
        <v>-1.041666666666663E-2</v>
      </c>
      <c r="V125" s="157">
        <v>5.6100000000000004E-2</v>
      </c>
      <c r="W125" s="157"/>
    </row>
    <row r="126" spans="2:23" x14ac:dyDescent="0.25">
      <c r="B126" s="156">
        <v>38200</v>
      </c>
      <c r="C126" s="157">
        <v>6.8999999999999999E-3</v>
      </c>
      <c r="D126" s="157">
        <v>1.2199999999999999E-2</v>
      </c>
      <c r="E126" s="157">
        <v>7.0150000000000004E-3</v>
      </c>
      <c r="F126" s="157">
        <v>1.29E-2</v>
      </c>
      <c r="G126" s="157">
        <v>1.312262452490498E-2</v>
      </c>
      <c r="H126" s="157">
        <v>1.3184274188594358E-2</v>
      </c>
      <c r="I126" s="157">
        <v>1.2227611916718173E-2</v>
      </c>
      <c r="J126" s="157">
        <v>1.2930657640849219E-2</v>
      </c>
      <c r="K126" s="157">
        <v>-8.2297692751409635E-4</v>
      </c>
      <c r="L126" s="157">
        <v>2.5860195317612966E-3</v>
      </c>
      <c r="M126" s="157">
        <v>-3.2558231039790941E-3</v>
      </c>
      <c r="N126" s="157">
        <v>9.3556426889152E-3</v>
      </c>
      <c r="O126" s="157">
        <v>1.1203317024877535E-2</v>
      </c>
      <c r="P126" s="157">
        <v>8.1280820225657635E-3</v>
      </c>
      <c r="Q126" s="157">
        <v>1.0956251058475086E-2</v>
      </c>
      <c r="R126" s="157"/>
      <c r="S126" s="157">
        <v>-3.9041994750656284E-2</v>
      </c>
      <c r="T126" s="157">
        <v>-1.708791208791216E-2</v>
      </c>
      <c r="U126" s="157">
        <v>9.0658257784785867E-3</v>
      </c>
      <c r="V126" s="157">
        <v>2.0799999999999999E-2</v>
      </c>
      <c r="W126" s="157"/>
    </row>
    <row r="127" spans="2:23" x14ac:dyDescent="0.25">
      <c r="B127" s="156">
        <v>38231</v>
      </c>
      <c r="C127" s="157">
        <v>3.3E-3</v>
      </c>
      <c r="D127" s="157">
        <v>6.8999999999999999E-3</v>
      </c>
      <c r="E127" s="157">
        <v>6.7369999999999999E-3</v>
      </c>
      <c r="F127" s="157">
        <v>1.24E-2</v>
      </c>
      <c r="G127" s="157">
        <v>1.4700075030604554E-2</v>
      </c>
      <c r="H127" s="157">
        <v>1.404035510458268E-2</v>
      </c>
      <c r="I127" s="157">
        <v>2.420063202030831E-2</v>
      </c>
      <c r="J127" s="157">
        <v>1.197546284860973E-2</v>
      </c>
      <c r="K127" s="157">
        <v>1.5333110162644159E-2</v>
      </c>
      <c r="L127" s="157">
        <v>1.7164980049956702E-2</v>
      </c>
      <c r="M127" s="157">
        <v>1.4000397136095355E-2</v>
      </c>
      <c r="N127" s="157">
        <v>1.3027714724043404E-2</v>
      </c>
      <c r="O127" s="157">
        <v>1.3270722541084412E-2</v>
      </c>
      <c r="P127" s="157">
        <v>1.2868371539147772E-2</v>
      </c>
      <c r="Q127" s="157">
        <v>1.2935699710091786E-2</v>
      </c>
      <c r="R127" s="157"/>
      <c r="S127" s="157">
        <v>-2.488919195363104E-2</v>
      </c>
      <c r="T127" s="157">
        <v>-5.7297780759124617E-3</v>
      </c>
      <c r="U127" s="157">
        <v>2.6041666666667407E-3</v>
      </c>
      <c r="V127" s="157">
        <v>1.9299999999999998E-2</v>
      </c>
      <c r="W127" s="157"/>
    </row>
    <row r="128" spans="2:23" x14ac:dyDescent="0.25">
      <c r="B128" s="156">
        <v>38261</v>
      </c>
      <c r="C128" s="157">
        <v>4.4000000000000003E-3</v>
      </c>
      <c r="D128" s="157">
        <v>3.9000000000000003E-3</v>
      </c>
      <c r="E128" s="157">
        <v>6.1140000000000005E-3</v>
      </c>
      <c r="F128" s="157">
        <v>1.21E-2</v>
      </c>
      <c r="G128" s="157">
        <v>1.0634261196135641E-2</v>
      </c>
      <c r="H128" s="157">
        <v>1.0850094325679738E-2</v>
      </c>
      <c r="I128" s="157">
        <v>8.5151525239632875E-3</v>
      </c>
      <c r="J128" s="157">
        <v>1.269168578907065E-2</v>
      </c>
      <c r="K128" s="157">
        <v>5.6956753946790784E-3</v>
      </c>
      <c r="L128" s="157">
        <v>4.2794940325012742E-3</v>
      </c>
      <c r="M128" s="157">
        <v>6.7047176850787427E-3</v>
      </c>
      <c r="N128" s="157">
        <v>9.5124789071172611E-3</v>
      </c>
      <c r="O128" s="157">
        <v>9.4885959601860304E-3</v>
      </c>
      <c r="P128" s="157">
        <v>9.5253631154050833E-3</v>
      </c>
      <c r="Q128" s="157">
        <v>1.1253503856711866E-2</v>
      </c>
      <c r="R128" s="157"/>
      <c r="S128" s="157">
        <v>7.3995771670190003E-3</v>
      </c>
      <c r="T128" s="157">
        <v>2.8195541562420878E-2</v>
      </c>
      <c r="U128" s="157">
        <v>2.8947368421052611E-2</v>
      </c>
      <c r="V128" s="157">
        <v>-8.3000000000000001E-3</v>
      </c>
      <c r="W128" s="157"/>
    </row>
    <row r="129" spans="2:23" x14ac:dyDescent="0.25">
      <c r="B129" s="156">
        <v>38292</v>
      </c>
      <c r="C129" s="157">
        <v>6.8999999999999999E-3</v>
      </c>
      <c r="D129" s="157">
        <v>8.199999999999999E-3</v>
      </c>
      <c r="E129" s="157">
        <v>6.1519999999999995E-3</v>
      </c>
      <c r="F129" s="157">
        <v>1.2500000000000001E-2</v>
      </c>
      <c r="G129" s="157">
        <v>1.2967633864104711E-2</v>
      </c>
      <c r="H129" s="157">
        <v>1.2686245884301117E-2</v>
      </c>
      <c r="I129" s="157">
        <v>1.5659413104003761E-2</v>
      </c>
      <c r="J129" s="157">
        <v>1.2697146108430868E-2</v>
      </c>
      <c r="K129" s="157">
        <v>1.078962204392897E-2</v>
      </c>
      <c r="L129" s="157">
        <v>1.217810741806602E-2</v>
      </c>
      <c r="M129" s="157">
        <v>9.8090689736940462E-3</v>
      </c>
      <c r="N129" s="157">
        <v>1.1877996763569376E-2</v>
      </c>
      <c r="O129" s="157">
        <v>1.1344768401225558E-2</v>
      </c>
      <c r="P129" s="157">
        <v>1.2203674475243398E-2</v>
      </c>
      <c r="Q129" s="157">
        <v>1.243589117498356E-2</v>
      </c>
      <c r="R129" s="157"/>
      <c r="S129" s="157">
        <v>-4.6951646811492553E-2</v>
      </c>
      <c r="T129" s="157">
        <v>-6.3976377952755792E-3</v>
      </c>
      <c r="U129" s="157">
        <v>1.4529696660718905E-2</v>
      </c>
      <c r="V129" s="157">
        <v>0.09</v>
      </c>
      <c r="W129" s="157"/>
    </row>
    <row r="130" spans="2:23" x14ac:dyDescent="0.25">
      <c r="B130" s="158">
        <v>38322</v>
      </c>
      <c r="C130" s="159">
        <v>8.6E-3</v>
      </c>
      <c r="D130" s="159">
        <v>7.4000000000000003E-3</v>
      </c>
      <c r="E130" s="159">
        <v>7.4119999999999993E-3</v>
      </c>
      <c r="F130" s="159">
        <v>1.4800000000000001E-2</v>
      </c>
      <c r="G130" s="159">
        <v>1.4849697303770171E-2</v>
      </c>
      <c r="H130" s="159">
        <v>1.4410918463608535E-2</v>
      </c>
      <c r="I130" s="159">
        <v>1.9125445528799911E-2</v>
      </c>
      <c r="J130" s="159">
        <v>1.5833233785487844E-2</v>
      </c>
      <c r="K130" s="159">
        <v>1.4738711953844241E-2</v>
      </c>
      <c r="L130" s="159">
        <v>1.4967990454948676E-2</v>
      </c>
      <c r="M130" s="159">
        <v>1.4576594858074277E-2</v>
      </c>
      <c r="N130" s="159">
        <v>1.5070885993065497E-2</v>
      </c>
      <c r="O130" s="159">
        <v>1.4639727333807917E-2</v>
      </c>
      <c r="P130" s="159">
        <v>1.532613510885783E-2</v>
      </c>
      <c r="Q130" s="159">
        <v>1.5354237789813263E-2</v>
      </c>
      <c r="R130" s="159"/>
      <c r="S130" s="159">
        <v>-2.1025451862781264E-2</v>
      </c>
      <c r="T130" s="159">
        <v>-4.044906719498087E-3</v>
      </c>
      <c r="U130" s="159">
        <v>-5.3030303030303094E-2</v>
      </c>
      <c r="V130" s="159">
        <v>4.24E-2</v>
      </c>
      <c r="W130" s="159"/>
    </row>
    <row r="131" spans="2:23" x14ac:dyDescent="0.25">
      <c r="B131" s="156">
        <v>38353</v>
      </c>
      <c r="C131" s="157">
        <v>5.7999999999999996E-3</v>
      </c>
      <c r="D131" s="157">
        <v>3.9000000000000003E-3</v>
      </c>
      <c r="E131" s="157">
        <v>6.8889999999999993E-3</v>
      </c>
      <c r="F131" s="157">
        <v>1.38E-2</v>
      </c>
      <c r="G131" s="157">
        <v>1.054001788665837E-2</v>
      </c>
      <c r="H131" s="157">
        <v>1.0811151662153407E-2</v>
      </c>
      <c r="I131" s="157">
        <v>-5.3474861832695231E-3</v>
      </c>
      <c r="J131" s="157">
        <v>1.4463095231752154E-2</v>
      </c>
      <c r="K131" s="157">
        <v>3.5990066666451437E-3</v>
      </c>
      <c r="L131" s="157">
        <v>-2.0719139769163064E-3</v>
      </c>
      <c r="M131" s="157">
        <v>7.6518956729345611E-3</v>
      </c>
      <c r="N131" s="157">
        <v>1.2081285103071382E-2</v>
      </c>
      <c r="O131" s="157">
        <v>1.2823074439783255E-2</v>
      </c>
      <c r="P131" s="157">
        <v>1.165148670070848E-2</v>
      </c>
      <c r="Q131" s="157">
        <v>1.2347142822985102E-2</v>
      </c>
      <c r="R131" s="157"/>
      <c r="S131" s="157">
        <v>-2.4299065420560706E-2</v>
      </c>
      <c r="T131" s="157">
        <v>-5.3736703964636034E-2</v>
      </c>
      <c r="U131" s="157">
        <v>-4.4808156694392309E-2</v>
      </c>
      <c r="V131" s="157">
        <v>-7.0400000000000004E-2</v>
      </c>
      <c r="W131" s="157"/>
    </row>
    <row r="132" spans="2:23" x14ac:dyDescent="0.25">
      <c r="B132" s="156">
        <v>38384</v>
      </c>
      <c r="C132" s="157">
        <v>5.8999999999999999E-3</v>
      </c>
      <c r="D132" s="157">
        <v>3.0000000000000001E-3</v>
      </c>
      <c r="E132" s="157">
        <v>5.9670000000000001E-3</v>
      </c>
      <c r="F132" s="157">
        <v>1.2199999999999999E-2</v>
      </c>
      <c r="G132" s="157">
        <v>1.3580887599736746E-2</v>
      </c>
      <c r="H132" s="157">
        <v>1.3302286611435843E-2</v>
      </c>
      <c r="I132" s="157">
        <v>1.5870269654794988E-2</v>
      </c>
      <c r="J132" s="157">
        <v>1.2600846270265587E-2</v>
      </c>
      <c r="K132" s="157">
        <v>6.1143107676249198E-3</v>
      </c>
      <c r="L132" s="157">
        <v>5.768818371373774E-3</v>
      </c>
      <c r="M132" s="157">
        <v>6.3673501416088296E-3</v>
      </c>
      <c r="N132" s="157">
        <v>5.4741980114514366E-3</v>
      </c>
      <c r="O132" s="157">
        <v>-6.1050683377145143E-3</v>
      </c>
      <c r="P132" s="157">
        <v>1.1915743296139425E-2</v>
      </c>
      <c r="Q132" s="157">
        <v>1.171037683150522E-2</v>
      </c>
      <c r="R132" s="157"/>
      <c r="S132" s="157">
        <v>-8.0459770114942319E-3</v>
      </c>
      <c r="T132" s="157">
        <v>4.4963503649635417E-3</v>
      </c>
      <c r="U132" s="157">
        <v>2.528089887640439E-2</v>
      </c>
      <c r="V132" s="157">
        <v>0.1555</v>
      </c>
      <c r="W132" s="157"/>
    </row>
    <row r="133" spans="2:23" x14ac:dyDescent="0.25">
      <c r="B133" s="156">
        <v>38412</v>
      </c>
      <c r="C133" s="157">
        <v>6.0999999999999995E-3</v>
      </c>
      <c r="D133" s="157">
        <v>8.5000000000000006E-3</v>
      </c>
      <c r="E133" s="157">
        <v>7.6480000000000003E-3</v>
      </c>
      <c r="F133" s="157">
        <v>1.52E-2</v>
      </c>
      <c r="G133" s="157">
        <v>1.2790915615614296E-2</v>
      </c>
      <c r="H133" s="157">
        <v>1.4166416681544058E-2</v>
      </c>
      <c r="I133" s="157">
        <v>4.9271926528446919E-3</v>
      </c>
      <c r="J133" s="157">
        <v>1.5834760116426816E-2</v>
      </c>
      <c r="K133" s="157">
        <v>1.8942285859705699E-2</v>
      </c>
      <c r="L133" s="157">
        <v>2.4125941076496238E-2</v>
      </c>
      <c r="M133" s="157">
        <v>1.5325453370152564E-2</v>
      </c>
      <c r="N133" s="157">
        <v>9.799449305466279E-3</v>
      </c>
      <c r="O133" s="157">
        <v>1.0237308461430894E-2</v>
      </c>
      <c r="P133" s="157">
        <v>9.564084150352592E-3</v>
      </c>
      <c r="Q133" s="157">
        <v>1.5195990626374556E-2</v>
      </c>
      <c r="R133" s="157"/>
      <c r="S133" s="157">
        <v>1.9098548510313229E-2</v>
      </c>
      <c r="T133" s="157">
        <v>5.784211138239792E-3</v>
      </c>
      <c r="U133" s="157">
        <v>1.3736263736263687E-2</v>
      </c>
      <c r="V133" s="157">
        <v>-5.4299999999999994E-2</v>
      </c>
      <c r="W133" s="157"/>
    </row>
    <row r="134" spans="2:23" x14ac:dyDescent="0.25">
      <c r="B134" s="156">
        <v>38443</v>
      </c>
      <c r="C134" s="157">
        <v>8.6999999999999994E-3</v>
      </c>
      <c r="D134" s="157">
        <v>8.6E-3</v>
      </c>
      <c r="E134" s="157">
        <v>7.0130000000000001E-3</v>
      </c>
      <c r="F134" s="157">
        <v>1.41E-2</v>
      </c>
      <c r="G134" s="157">
        <v>1.4236256866489105E-2</v>
      </c>
      <c r="H134" s="157">
        <v>1.4042266315041241E-2</v>
      </c>
      <c r="I134" s="157">
        <v>1.4945434077626718E-2</v>
      </c>
      <c r="J134" s="157">
        <v>1.4340000000000019E-2</v>
      </c>
      <c r="K134" s="157">
        <v>1.6759999999999886E-2</v>
      </c>
      <c r="L134" s="157">
        <v>1.8990000000000062E-2</v>
      </c>
      <c r="M134" s="157">
        <v>1.5220000000000011E-2</v>
      </c>
      <c r="N134" s="157">
        <v>1.3640000000000096E-2</v>
      </c>
      <c r="O134" s="157">
        <v>1.3319999999999999E-2</v>
      </c>
      <c r="P134" s="157">
        <v>1.3800000000000034E-2</v>
      </c>
      <c r="Q134" s="157">
        <v>1.4569999999999972E-2</v>
      </c>
      <c r="R134" s="157">
        <v>1.4281179148609935E-2</v>
      </c>
      <c r="S134" s="157">
        <v>-4.9248120300751985E-2</v>
      </c>
      <c r="T134" s="157">
        <v>-5.6960379157876551E-2</v>
      </c>
      <c r="U134" s="157">
        <v>-3.551912568306026E-2</v>
      </c>
      <c r="V134" s="157">
        <v>-6.6299999999999998E-2</v>
      </c>
      <c r="W134" s="157"/>
    </row>
    <row r="135" spans="2:23" x14ac:dyDescent="0.25">
      <c r="B135" s="156">
        <v>38473</v>
      </c>
      <c r="C135" s="157">
        <v>4.8999999999999998E-3</v>
      </c>
      <c r="D135" s="157">
        <v>-2.2000000000000001E-3</v>
      </c>
      <c r="E135" s="157">
        <v>7.5399999999999998E-3</v>
      </c>
      <c r="F135" s="157">
        <v>1.4999999999999999E-2</v>
      </c>
      <c r="G135" s="157">
        <v>1.633726596677354E-2</v>
      </c>
      <c r="H135" s="157">
        <v>1.5444480335060629E-2</v>
      </c>
      <c r="I135" s="157">
        <v>2.0219015785164718E-2</v>
      </c>
      <c r="J135" s="157">
        <v>1.5211861900348955E-2</v>
      </c>
      <c r="K135" s="157">
        <v>-5.9010976041440344E-5</v>
      </c>
      <c r="L135" s="157">
        <v>-7.0265655207607525E-3</v>
      </c>
      <c r="M135" s="157">
        <v>4.7575894879927638E-3</v>
      </c>
      <c r="N135" s="157">
        <v>1.4512055562132531E-2</v>
      </c>
      <c r="O135" s="157">
        <v>1.3302806615876461E-2</v>
      </c>
      <c r="P135" s="157">
        <v>1.5121325705267363E-2</v>
      </c>
      <c r="Q135" s="157">
        <v>1.3759523739121038E-2</v>
      </c>
      <c r="R135" s="157">
        <v>1.5487971794927891E-2</v>
      </c>
      <c r="S135" s="157">
        <v>-4.0621266427718128E-2</v>
      </c>
      <c r="T135" s="157">
        <v>-9.2302034812453915E-2</v>
      </c>
      <c r="U135" s="157">
        <v>-6.3218390804597568E-2</v>
      </c>
      <c r="V135" s="157">
        <v>1.46E-2</v>
      </c>
      <c r="W135" s="157"/>
    </row>
    <row r="136" spans="2:23" x14ac:dyDescent="0.25">
      <c r="B136" s="156">
        <v>38504</v>
      </c>
      <c r="C136" s="160">
        <v>-2.0000000000000001E-4</v>
      </c>
      <c r="D136" s="160">
        <v>-4.4000000000000003E-3</v>
      </c>
      <c r="E136" s="160">
        <v>8.0079999999999995E-3</v>
      </c>
      <c r="F136" s="160">
        <v>1.5800000000000002E-2</v>
      </c>
      <c r="G136" s="160">
        <v>1.7537176186222636E-2</v>
      </c>
      <c r="H136" s="160">
        <v>1.6766741103210414E-2</v>
      </c>
      <c r="I136" s="160">
        <v>1.9716039552751807E-2</v>
      </c>
      <c r="J136" s="160">
        <v>1.6188080833584362E-2</v>
      </c>
      <c r="K136" s="160">
        <v>-2.2622209107903135E-4</v>
      </c>
      <c r="L136" s="160">
        <v>-4.1508949131774386E-4</v>
      </c>
      <c r="M136" s="160">
        <v>-1.1764129209357321E-4</v>
      </c>
      <c r="N136" s="160">
        <v>5.1538872951817361E-3</v>
      </c>
      <c r="O136" s="160">
        <v>2.804830541488279E-3</v>
      </c>
      <c r="P136" s="160">
        <v>6.2479958800150115E-3</v>
      </c>
      <c r="Q136" s="160">
        <v>1.4399191078529494E-2</v>
      </c>
      <c r="R136" s="160">
        <v>1.6169300763314576E-2</v>
      </c>
      <c r="S136" s="160">
        <v>-4.5008183306055605E-2</v>
      </c>
      <c r="T136" s="160">
        <v>-3.9196488858879275E-2</v>
      </c>
      <c r="U136" s="160">
        <v>1.0687022900763399E-2</v>
      </c>
      <c r="V136" s="160">
        <v>-6.0999999999999995E-3</v>
      </c>
      <c r="W136" s="160"/>
    </row>
    <row r="137" spans="2:23" x14ac:dyDescent="0.25">
      <c r="B137" s="156">
        <v>38534</v>
      </c>
      <c r="C137" s="157">
        <v>2.5000000000000001E-3</v>
      </c>
      <c r="D137" s="157">
        <v>-3.4000000000000002E-3</v>
      </c>
      <c r="E137" s="157">
        <v>7.5880000000000001E-3</v>
      </c>
      <c r="F137" s="157">
        <v>1.5100000000000001E-2</v>
      </c>
      <c r="G137" s="157">
        <v>1.2660461233254594E-2</v>
      </c>
      <c r="H137" s="157">
        <v>1.4323771208950342E-2</v>
      </c>
      <c r="I137" s="157">
        <v>8.2290613074886831E-3</v>
      </c>
      <c r="J137" s="157">
        <v>1.5309047819273003E-2</v>
      </c>
      <c r="K137" s="157">
        <v>2.7939830983698677E-3</v>
      </c>
      <c r="L137" s="157">
        <v>4.1723929959165407E-3</v>
      </c>
      <c r="M137" s="157">
        <v>1.9511142921573299E-3</v>
      </c>
      <c r="N137" s="157">
        <v>7.3138876795819652E-3</v>
      </c>
      <c r="O137" s="157">
        <v>3.8361432678113427E-3</v>
      </c>
      <c r="P137" s="157">
        <v>9.782146857738816E-3</v>
      </c>
      <c r="Q137" s="157">
        <v>1.3130906511779505E-2</v>
      </c>
      <c r="R137" s="157">
        <v>1.4289338958713094E-2</v>
      </c>
      <c r="S137" s="157">
        <v>9.7581671616460142E-3</v>
      </c>
      <c r="T137" s="157">
        <v>1.8904388769809266E-2</v>
      </c>
      <c r="U137" s="157">
        <v>1.8461538461538529E-2</v>
      </c>
      <c r="V137" s="157">
        <v>3.95E-2</v>
      </c>
      <c r="W137" s="157"/>
    </row>
    <row r="138" spans="2:23" x14ac:dyDescent="0.25">
      <c r="B138" s="156">
        <v>38565</v>
      </c>
      <c r="C138" s="157">
        <v>1.7000000000000001E-3</v>
      </c>
      <c r="D138" s="157">
        <v>-6.5000000000000006E-3</v>
      </c>
      <c r="E138" s="157">
        <v>8.483000000000001E-3</v>
      </c>
      <c r="F138" s="157">
        <v>1.6500000000000001E-2</v>
      </c>
      <c r="G138" s="157">
        <v>1.5158147025952085E-2</v>
      </c>
      <c r="H138" s="157">
        <v>1.6033316659557428E-2</v>
      </c>
      <c r="I138" s="157">
        <v>1.3212704405822118E-2</v>
      </c>
      <c r="J138" s="157">
        <v>1.6480620446887473E-2</v>
      </c>
      <c r="K138" s="157">
        <v>-1.6677948808506704E-3</v>
      </c>
      <c r="L138" s="157">
        <v>-3.4165985644378782E-3</v>
      </c>
      <c r="M138" s="157">
        <v>-6.1648661343349787E-4</v>
      </c>
      <c r="N138" s="157">
        <v>1.0612652586894145E-2</v>
      </c>
      <c r="O138" s="157">
        <v>1.1222584483809417E-2</v>
      </c>
      <c r="P138" s="157">
        <v>9.993401486100062E-3</v>
      </c>
      <c r="Q138" s="157">
        <v>1.411488685385609E-2</v>
      </c>
      <c r="R138" s="157">
        <v>1.5843593260679967E-2</v>
      </c>
      <c r="S138" s="157">
        <v>-4.6433094132546371E-3</v>
      </c>
      <c r="T138" s="157">
        <v>5.2419215780941109E-3</v>
      </c>
      <c r="U138" s="157">
        <v>-1.4925373134328401E-2</v>
      </c>
      <c r="V138" s="157">
        <v>7.6799999999999993E-2</v>
      </c>
      <c r="W138" s="157"/>
    </row>
    <row r="139" spans="2:23" x14ac:dyDescent="0.25">
      <c r="B139" s="156">
        <v>38596</v>
      </c>
      <c r="C139" s="157">
        <v>3.4999999999999996E-3</v>
      </c>
      <c r="D139" s="157">
        <v>-5.3E-3</v>
      </c>
      <c r="E139" s="157">
        <v>7.6500000000000005E-3</v>
      </c>
      <c r="F139" s="157">
        <v>1.4999999999999999E-2</v>
      </c>
      <c r="G139" s="157">
        <v>1.7447652855336893E-2</v>
      </c>
      <c r="H139" s="157">
        <v>1.5551121055598305E-2</v>
      </c>
      <c r="I139" s="157">
        <v>2.1046921525929463E-2</v>
      </c>
      <c r="J139" s="157">
        <v>1.5417094919303098E-2</v>
      </c>
      <c r="K139" s="157">
        <v>-5.6210139444384799E-3</v>
      </c>
      <c r="L139" s="157">
        <v>-3.4085520075877174E-3</v>
      </c>
      <c r="M139" s="157">
        <v>-6.9422005502843831E-3</v>
      </c>
      <c r="N139" s="157">
        <v>5.7020128105220724E-3</v>
      </c>
      <c r="O139" s="157">
        <v>3.3581125685255842E-3</v>
      </c>
      <c r="P139" s="157">
        <v>8.3416971234873127E-3</v>
      </c>
      <c r="Q139" s="157">
        <v>1.3526624127766063E-2</v>
      </c>
      <c r="R139" s="157">
        <v>1.5558411023558927E-2</v>
      </c>
      <c r="S139" s="157">
        <v>-5.6284384257300091E-2</v>
      </c>
      <c r="T139" s="157">
        <v>-8.3399087447253661E-2</v>
      </c>
      <c r="U139" s="157">
        <v>7.4626865671640896E-3</v>
      </c>
      <c r="V139" s="157">
        <v>0.12609999999999999</v>
      </c>
      <c r="W139" s="157">
        <v>0.10994895502263299</v>
      </c>
    </row>
    <row r="140" spans="2:23" x14ac:dyDescent="0.25">
      <c r="B140" s="156">
        <v>38626</v>
      </c>
      <c r="C140" s="157">
        <v>7.4999999999999997E-3</v>
      </c>
      <c r="D140" s="157">
        <v>6.0000000000000001E-3</v>
      </c>
      <c r="E140" s="157">
        <v>7.11E-3</v>
      </c>
      <c r="F140" s="157">
        <v>1.3999999999999999E-2</v>
      </c>
      <c r="G140" s="157">
        <v>1.3400314333440466E-2</v>
      </c>
      <c r="H140" s="157">
        <v>1.5063805817501219E-2</v>
      </c>
      <c r="I140" s="157">
        <v>1.0477000135263426E-2</v>
      </c>
      <c r="J140" s="157">
        <v>1.4371432219000502E-2</v>
      </c>
      <c r="K140" s="157">
        <v>1.225429641561826E-2</v>
      </c>
      <c r="L140" s="157">
        <v>1.9569549226239547E-2</v>
      </c>
      <c r="M140" s="157">
        <v>7.9570104515873652E-3</v>
      </c>
      <c r="N140" s="157">
        <v>8.9769999811011303E-3</v>
      </c>
      <c r="O140" s="157">
        <v>7.084692106718693E-3</v>
      </c>
      <c r="P140" s="157">
        <v>1.1061552185548607E-2</v>
      </c>
      <c r="Q140" s="157">
        <v>1.3686652062662175E-2</v>
      </c>
      <c r="R140" s="157">
        <v>1.3836155192407329E-2</v>
      </c>
      <c r="S140" s="157">
        <v>1.0767160161507361E-2</v>
      </c>
      <c r="T140" s="157">
        <v>1.130324126057336E-2</v>
      </c>
      <c r="U140" s="157">
        <v>0</v>
      </c>
      <c r="V140" s="157">
        <v>-4.4000000000000004E-2</v>
      </c>
      <c r="W140" s="157">
        <v>-5.4492129878694201E-2</v>
      </c>
    </row>
    <row r="141" spans="2:23" x14ac:dyDescent="0.25">
      <c r="B141" s="156">
        <v>38657</v>
      </c>
      <c r="C141" s="157">
        <v>5.5000000000000005E-3</v>
      </c>
      <c r="D141" s="157">
        <v>4.0000000000000001E-3</v>
      </c>
      <c r="E141" s="157">
        <v>6.9389999999999999E-3</v>
      </c>
      <c r="F141" s="157">
        <v>1.38E-2</v>
      </c>
      <c r="G141" s="157">
        <v>1.8582198927372229E-2</v>
      </c>
      <c r="H141" s="157">
        <v>1.583085325164979E-2</v>
      </c>
      <c r="I141" s="157">
        <v>2.2752965346736209E-2</v>
      </c>
      <c r="J141" s="157">
        <v>1.5156691058810789E-2</v>
      </c>
      <c r="K141" s="157">
        <v>7.3221450956271195E-3</v>
      </c>
      <c r="L141" s="157">
        <v>1.2815401818270233E-2</v>
      </c>
      <c r="M141" s="157">
        <v>4.1182857757735558E-3</v>
      </c>
      <c r="N141" s="157">
        <v>1.943320596388709E-2</v>
      </c>
      <c r="O141" s="157">
        <v>2.2534251114877391E-2</v>
      </c>
      <c r="P141" s="157">
        <v>1.4609047764992278E-2</v>
      </c>
      <c r="Q141" s="157">
        <v>1.5608400751818241E-2</v>
      </c>
      <c r="R141" s="157">
        <v>1.6444310536173345E-2</v>
      </c>
      <c r="S141" s="157">
        <v>-1.6926503340757404E-2</v>
      </c>
      <c r="T141" s="157">
        <v>-3.6824574389341169E-2</v>
      </c>
      <c r="U141" s="157">
        <v>3.9267788603484011E-2</v>
      </c>
      <c r="V141" s="157">
        <v>5.7000000000000002E-2</v>
      </c>
      <c r="W141" s="157">
        <v>3.4359341445955503E-2</v>
      </c>
    </row>
    <row r="142" spans="2:23" x14ac:dyDescent="0.25">
      <c r="B142" s="158">
        <v>38687</v>
      </c>
      <c r="C142" s="159">
        <v>3.5999999999999999E-3</v>
      </c>
      <c r="D142" s="159">
        <v>-1E-4</v>
      </c>
      <c r="E142" s="159">
        <v>7.28E-3</v>
      </c>
      <c r="F142" s="159">
        <v>1.47E-2</v>
      </c>
      <c r="G142" s="159">
        <v>1.7585536175504624E-2</v>
      </c>
      <c r="H142" s="159">
        <v>1.4831883781761368E-2</v>
      </c>
      <c r="I142" s="159">
        <v>2.1072504429497707E-2</v>
      </c>
      <c r="J142" s="159">
        <v>1.5904502143034183E-2</v>
      </c>
      <c r="K142" s="159">
        <v>1.164965739152346E-2</v>
      </c>
      <c r="L142" s="159">
        <v>1.3680481552950763E-2</v>
      </c>
      <c r="M142" s="159">
        <v>1.1222819733458067E-2</v>
      </c>
      <c r="N142" s="159">
        <v>1.8235937198555652E-2</v>
      </c>
      <c r="O142" s="159">
        <v>2.026908154856133E-2</v>
      </c>
      <c r="P142" s="159">
        <v>1.2979880270215904E-2</v>
      </c>
      <c r="Q142" s="159">
        <v>1.6262561241640716E-2</v>
      </c>
      <c r="R142" s="159">
        <v>1.6640924597505657E-2</v>
      </c>
      <c r="S142" s="159">
        <v>4.6825754164790734E-2</v>
      </c>
      <c r="T142" s="159">
        <v>6.4015369836695424E-2</v>
      </c>
      <c r="U142" s="159">
        <v>7.7777777777777724E-2</v>
      </c>
      <c r="V142" s="159">
        <v>4.82E-2</v>
      </c>
      <c r="W142" s="159">
        <v>5.2364475201845499E-2</v>
      </c>
    </row>
    <row r="143" spans="2:23" x14ac:dyDescent="0.25">
      <c r="B143" s="156">
        <v>38718</v>
      </c>
      <c r="C143" s="157">
        <v>5.8999999999999999E-3</v>
      </c>
      <c r="D143" s="157">
        <v>9.1999999999999998E-3</v>
      </c>
      <c r="E143" s="157">
        <v>7.3379999999999999E-3</v>
      </c>
      <c r="F143" s="157">
        <v>1.43E-2</v>
      </c>
      <c r="G143" s="157">
        <v>1.7978848413630955E-2</v>
      </c>
      <c r="H143" s="157">
        <v>1.64351112712664E-2</v>
      </c>
      <c r="I143" s="157">
        <v>2.1089414753757252E-2</v>
      </c>
      <c r="J143" s="157">
        <v>1.5080195258019513E-2</v>
      </c>
      <c r="K143" s="157">
        <v>2.14790047997242E-2</v>
      </c>
      <c r="L143" s="157">
        <v>2.2758267984998248E-2</v>
      </c>
      <c r="M143" s="157">
        <v>2.0982658959537437E-2</v>
      </c>
      <c r="N143" s="157">
        <v>2.6868526471543808E-2</v>
      </c>
      <c r="O143" s="157">
        <v>2.9804149347467224E-2</v>
      </c>
      <c r="P143" s="157">
        <v>1.6970288440685266E-2</v>
      </c>
      <c r="Q143" s="157">
        <v>1.7453880057358484E-2</v>
      </c>
      <c r="R143" s="157">
        <v>1.7114047130094789E-2</v>
      </c>
      <c r="S143" s="157">
        <v>-5.3418803418803451E-2</v>
      </c>
      <c r="T143" s="157">
        <v>-2.5351197139864889E-2</v>
      </c>
      <c r="U143" s="157">
        <v>5.1546391752577359E-2</v>
      </c>
      <c r="V143" s="157">
        <v>0.1472</v>
      </c>
      <c r="W143" s="157">
        <v>0.142531952922133</v>
      </c>
    </row>
    <row r="144" spans="2:23" x14ac:dyDescent="0.25">
      <c r="B144" s="156">
        <v>38749</v>
      </c>
      <c r="C144" s="157">
        <v>4.0999999999999995E-3</v>
      </c>
      <c r="D144" s="157">
        <v>1E-4</v>
      </c>
      <c r="E144" s="157">
        <v>5.7289999999999997E-3</v>
      </c>
      <c r="F144" s="157">
        <v>1.1399999999999999E-2</v>
      </c>
      <c r="G144" s="157">
        <v>1.6260725691638722E-2</v>
      </c>
      <c r="H144" s="157">
        <v>1.317961437167714E-2</v>
      </c>
      <c r="I144" s="157">
        <v>2.0917104632866446E-2</v>
      </c>
      <c r="J144" s="157">
        <v>1.1884929154143409E-2</v>
      </c>
      <c r="K144" s="157">
        <v>5.2990442962587814E-2</v>
      </c>
      <c r="L144" s="157">
        <v>7.7321258253002512E-3</v>
      </c>
      <c r="M144" s="157">
        <v>6.9363452792088998E-2</v>
      </c>
      <c r="N144" s="157">
        <v>5.2998752350325917E-2</v>
      </c>
      <c r="O144" s="157">
        <v>3.1250550806380506E-2</v>
      </c>
      <c r="P144" s="157">
        <v>0.13544276803326749</v>
      </c>
      <c r="Q144" s="157">
        <v>2.1555488305736947E-2</v>
      </c>
      <c r="R144" s="157">
        <v>1.8939584825856448E-2</v>
      </c>
      <c r="S144" s="157">
        <v>-3.8236617183985633E-2</v>
      </c>
      <c r="T144" s="157">
        <v>-6.0469079995553843E-2</v>
      </c>
      <c r="U144" s="157">
        <v>-4.4009779951100225E-2</v>
      </c>
      <c r="V144" s="157">
        <v>5.8999999999999999E-3</v>
      </c>
      <c r="W144" s="157">
        <v>2.0484363700763002E-2</v>
      </c>
    </row>
    <row r="145" spans="2:23" x14ac:dyDescent="0.25">
      <c r="B145" s="156">
        <v>38777</v>
      </c>
      <c r="C145" s="157">
        <v>4.3E-3</v>
      </c>
      <c r="D145" s="157">
        <v>-2.3E-3</v>
      </c>
      <c r="E145" s="157">
        <v>7.0830000000000008E-3</v>
      </c>
      <c r="F145" s="157">
        <v>1.4199999999999999E-2</v>
      </c>
      <c r="G145" s="157">
        <v>1.3770464492874446E-2</v>
      </c>
      <c r="H145" s="157">
        <v>1.489612498452253E-2</v>
      </c>
      <c r="I145" s="157">
        <v>1.2283203535477405E-2</v>
      </c>
      <c r="J145" s="157">
        <v>1.4350696742875702E-2</v>
      </c>
      <c r="K145" s="157">
        <v>3.2866316923927386E-3</v>
      </c>
      <c r="L145" s="157">
        <v>5.5317663058460642E-3</v>
      </c>
      <c r="M145" s="157">
        <v>2.2059666987266358E-3</v>
      </c>
      <c r="N145" s="157">
        <v>-3.8382590991773435E-3</v>
      </c>
      <c r="O145" s="157">
        <v>3.8969029876256833E-3</v>
      </c>
      <c r="P145" s="157">
        <v>-2.0565794107289537E-2</v>
      </c>
      <c r="Q145" s="157">
        <v>1.0639198293665553E-2</v>
      </c>
      <c r="R145" s="157">
        <v>1.1245724408964097E-2</v>
      </c>
      <c r="S145" s="157">
        <v>2.3156899810964138E-2</v>
      </c>
      <c r="T145" s="157">
        <v>3.8253736640769809E-2</v>
      </c>
      <c r="U145" s="157">
        <v>7.571801566579639E-2</v>
      </c>
      <c r="V145" s="157">
        <v>-1.7000000000000001E-2</v>
      </c>
      <c r="W145" s="157">
        <v>-1.6052757169509001E-3</v>
      </c>
    </row>
    <row r="146" spans="2:23" x14ac:dyDescent="0.25">
      <c r="B146" s="156">
        <v>38808</v>
      </c>
      <c r="C146" s="157">
        <v>2.0999999999999999E-3</v>
      </c>
      <c r="D146" s="157">
        <v>-4.1999999999999997E-3</v>
      </c>
      <c r="E146" s="157">
        <v>5.8589999999999996E-3</v>
      </c>
      <c r="F146" s="157">
        <v>1.0800000000000001E-2</v>
      </c>
      <c r="G146" s="157">
        <v>1.084955163901058E-2</v>
      </c>
      <c r="H146" s="157">
        <v>1.1052890119223058E-2</v>
      </c>
      <c r="I146" s="157">
        <v>1.0358601987014326E-2</v>
      </c>
      <c r="J146" s="157">
        <v>1.0809454089102832E-2</v>
      </c>
      <c r="K146" s="157">
        <v>-3.746382344063548E-3</v>
      </c>
      <c r="L146" s="157">
        <v>2.0927002229775837E-3</v>
      </c>
      <c r="M146" s="157">
        <v>-6.2071333609206025E-3</v>
      </c>
      <c r="N146" s="157">
        <v>4.556648183204004E-3</v>
      </c>
      <c r="O146" s="157">
        <v>6.9803868155815518E-3</v>
      </c>
      <c r="P146" s="157">
        <v>-1.6539226731224765E-3</v>
      </c>
      <c r="Q146" s="157">
        <v>8.776851890624382E-3</v>
      </c>
      <c r="R146" s="157">
        <v>9.8158168330326756E-3</v>
      </c>
      <c r="S146" s="157">
        <v>-2.4299065420560817E-2</v>
      </c>
      <c r="T146" s="157">
        <v>1.3294336612603708E-3</v>
      </c>
      <c r="U146" s="157">
        <v>7.5794621026894937E-2</v>
      </c>
      <c r="V146" s="157">
        <v>6.3500000000000001E-2</v>
      </c>
      <c r="W146" s="157">
        <v>1.0110666898429901E-2</v>
      </c>
    </row>
    <row r="147" spans="2:23" x14ac:dyDescent="0.25">
      <c r="B147" s="156">
        <v>38838</v>
      </c>
      <c r="C147" s="157">
        <v>1E-3</v>
      </c>
      <c r="D147" s="157">
        <v>3.8E-3</v>
      </c>
      <c r="E147" s="157">
        <v>6.8969999999999995E-3</v>
      </c>
      <c r="F147" s="157">
        <v>1.2800000000000001E-2</v>
      </c>
      <c r="G147" s="157">
        <v>3.6429737898011627E-3</v>
      </c>
      <c r="H147" s="157">
        <v>1.0726043568055177E-2</v>
      </c>
      <c r="I147" s="157">
        <v>-6.7473879782484758E-3</v>
      </c>
      <c r="J147" s="157">
        <v>1.2804489434433908E-2</v>
      </c>
      <c r="K147" s="157">
        <v>-8.9199786134378511E-3</v>
      </c>
      <c r="L147" s="157">
        <v>1.0040398697757524E-2</v>
      </c>
      <c r="M147" s="157">
        <v>-1.6921523114268977E-2</v>
      </c>
      <c r="N147" s="157">
        <v>-3.3836404569332013E-2</v>
      </c>
      <c r="O147" s="157">
        <v>-1.7583606668244878E-2</v>
      </c>
      <c r="P147" s="157">
        <v>-8.1736694677871258E-2</v>
      </c>
      <c r="Q147" s="157">
        <v>1.3117149427577246E-3</v>
      </c>
      <c r="R147" s="157">
        <v>2.1558458692860771E-3</v>
      </c>
      <c r="S147" s="157">
        <v>0.12815533980582505</v>
      </c>
      <c r="T147" s="157">
        <v>0.11823837341628107</v>
      </c>
      <c r="U147" s="157">
        <v>0.12471655328798192</v>
      </c>
      <c r="V147" s="157">
        <v>-9.4899999999999998E-2</v>
      </c>
      <c r="W147" s="157">
        <v>-7.9014540969971597E-2</v>
      </c>
    </row>
    <row r="148" spans="2:23" x14ac:dyDescent="0.25">
      <c r="B148" s="156">
        <v>38869</v>
      </c>
      <c r="C148" s="160">
        <v>-2.0999999999999999E-3</v>
      </c>
      <c r="D148" s="160">
        <v>7.4999999999999997E-3</v>
      </c>
      <c r="E148" s="160">
        <v>6.9470000000000001E-3</v>
      </c>
      <c r="F148" s="160">
        <v>1.18E-2</v>
      </c>
      <c r="G148" s="160">
        <v>1.8148753515630611E-2</v>
      </c>
      <c r="H148" s="160">
        <v>1.3815689461879499E-2</v>
      </c>
      <c r="I148" s="160">
        <v>2.4416429663619121E-2</v>
      </c>
      <c r="J148" s="160">
        <v>1.1882579843744967E-2</v>
      </c>
      <c r="K148" s="160">
        <v>4.2348879238260917E-3</v>
      </c>
      <c r="L148" s="160">
        <v>1.298326080283152E-2</v>
      </c>
      <c r="M148" s="160">
        <v>4.5059658988511053E-4</v>
      </c>
      <c r="N148" s="160">
        <v>1.7847279756973311E-2</v>
      </c>
      <c r="O148" s="160">
        <v>1.9378377448112216E-2</v>
      </c>
      <c r="P148" s="160">
        <v>1.2550441444346694E-2</v>
      </c>
      <c r="Q148" s="160">
        <v>1.4277304723449902E-2</v>
      </c>
      <c r="R148" s="160">
        <v>1.5098663562860049E-2</v>
      </c>
      <c r="S148" s="160">
        <v>-3.8615179760319696E-2</v>
      </c>
      <c r="T148" s="160">
        <v>-6.0992570982733474E-2</v>
      </c>
      <c r="U148" s="160">
        <v>-7.7253218884120178E-2</v>
      </c>
      <c r="V148" s="160">
        <v>2.7000000000000001E-3</v>
      </c>
      <c r="W148" s="160">
        <v>1.09927752864971E-2</v>
      </c>
    </row>
    <row r="149" spans="2:23" x14ac:dyDescent="0.25">
      <c r="B149" s="156">
        <v>38899</v>
      </c>
      <c r="C149" s="157">
        <v>1.9E-3</v>
      </c>
      <c r="D149" s="157">
        <v>1.8E-3</v>
      </c>
      <c r="E149" s="157">
        <v>6.7600000000000004E-3</v>
      </c>
      <c r="F149" s="157">
        <v>1.1699999999999999E-2</v>
      </c>
      <c r="G149" s="157">
        <v>1.5507603751618193E-2</v>
      </c>
      <c r="H149" s="157">
        <v>1.2702396748412115E-2</v>
      </c>
      <c r="I149" s="157">
        <v>2.0519328604654996E-2</v>
      </c>
      <c r="J149" s="157">
        <v>1.1702660356329497E-2</v>
      </c>
      <c r="K149" s="157">
        <v>8.9264929716177388E-3</v>
      </c>
      <c r="L149" s="157">
        <v>1.2834682163356925E-2</v>
      </c>
      <c r="M149" s="157">
        <v>7.1792746860754875E-3</v>
      </c>
      <c r="N149" s="157">
        <v>3.4085128031202228E-2</v>
      </c>
      <c r="O149" s="157">
        <v>2.3779376012965869E-2</v>
      </c>
      <c r="P149" s="157">
        <v>6.9703986159050491E-2</v>
      </c>
      <c r="Q149" s="157">
        <v>1.6087237294924561E-2</v>
      </c>
      <c r="R149" s="157">
        <v>1.6664528949247082E-2</v>
      </c>
      <c r="S149" s="157">
        <v>-1.8348623853211565E-3</v>
      </c>
      <c r="T149" s="157">
        <v>3.7209638380115706E-3</v>
      </c>
      <c r="U149" s="157">
        <v>2.7713625866050862E-2</v>
      </c>
      <c r="V149" s="157">
        <v>1.21E-2</v>
      </c>
      <c r="W149" s="157">
        <v>-3.1726474665022498E-3</v>
      </c>
    </row>
    <row r="150" spans="2:23" x14ac:dyDescent="0.25">
      <c r="B150" s="156">
        <v>38930</v>
      </c>
      <c r="C150" s="157">
        <v>5.0000000000000001E-4</v>
      </c>
      <c r="D150" s="157">
        <v>3.7000000000000002E-3</v>
      </c>
      <c r="E150" s="157">
        <v>7.4479999999999998E-3</v>
      </c>
      <c r="F150" s="157">
        <v>1.2500000000000001E-2</v>
      </c>
      <c r="G150" s="157">
        <v>1.7122226850813327E-2</v>
      </c>
      <c r="H150" s="157">
        <v>1.4152066172963051E-2</v>
      </c>
      <c r="I150" s="157">
        <v>2.2097882241593592E-2</v>
      </c>
      <c r="J150" s="157">
        <v>1.2565160816496057E-2</v>
      </c>
      <c r="K150" s="157">
        <v>1.1775981257820423E-2</v>
      </c>
      <c r="L150" s="157">
        <v>1.4238445563025781E-2</v>
      </c>
      <c r="M150" s="157">
        <v>1.0669790986575611E-2</v>
      </c>
      <c r="N150" s="157">
        <v>2.2154804854050525E-2</v>
      </c>
      <c r="O150" s="157">
        <v>1.8980714209150706E-2</v>
      </c>
      <c r="P150" s="157">
        <v>3.2468316234158134E-2</v>
      </c>
      <c r="Q150" s="157">
        <v>1.5502691048342232E-2</v>
      </c>
      <c r="R150" s="157">
        <v>1.579797563757257E-2</v>
      </c>
      <c r="S150" s="157">
        <v>-2.1441605839416122E-2</v>
      </c>
      <c r="T150" s="157">
        <v>-1.3820904117477606E-2</v>
      </c>
      <c r="U150" s="157">
        <v>-4.7930283224400738E-2</v>
      </c>
      <c r="V150" s="157">
        <v>-2.2700000000000001E-2</v>
      </c>
      <c r="W150" s="157">
        <v>3.2229157654038797E-2</v>
      </c>
    </row>
    <row r="151" spans="2:23" x14ac:dyDescent="0.25">
      <c r="B151" s="156">
        <v>38961</v>
      </c>
      <c r="C151" s="157">
        <v>2.0999999999999999E-3</v>
      </c>
      <c r="D151" s="157">
        <v>2.8999999999999998E-3</v>
      </c>
      <c r="E151" s="157">
        <v>6.5290000000000001E-3</v>
      </c>
      <c r="F151" s="157">
        <v>1.0500000000000001E-2</v>
      </c>
      <c r="G151" s="157">
        <v>1.3301968691366239E-2</v>
      </c>
      <c r="H151" s="157">
        <v>1.1655058041503796E-2</v>
      </c>
      <c r="I151" s="157">
        <v>1.5820870272566401E-2</v>
      </c>
      <c r="J151" s="157">
        <v>1.0564407407699372E-2</v>
      </c>
      <c r="K151" s="157">
        <v>1.1998526496745932E-2</v>
      </c>
      <c r="L151" s="157">
        <v>1.2962673746681252E-2</v>
      </c>
      <c r="M151" s="157">
        <v>1.1574811511096961E-2</v>
      </c>
      <c r="N151" s="157">
        <v>5.8237474130049538E-3</v>
      </c>
      <c r="O151" s="157">
        <v>6.7970513743800254E-3</v>
      </c>
      <c r="P151" s="157">
        <v>3.0706881770712346E-3</v>
      </c>
      <c r="Q151" s="157">
        <v>1.0908831637988392E-2</v>
      </c>
      <c r="R151" s="157">
        <v>1.0823812764027219E-2</v>
      </c>
      <c r="S151" s="157">
        <v>1.4960261804581654E-2</v>
      </c>
      <c r="T151" s="157">
        <v>6.3868613138684527E-3</v>
      </c>
      <c r="U151" s="157">
        <v>-3.935185185185186E-2</v>
      </c>
      <c r="V151" s="157">
        <v>5.8999999999999999E-3</v>
      </c>
      <c r="W151" s="157">
        <v>2.9321957790749999E-2</v>
      </c>
    </row>
    <row r="152" spans="2:23" x14ac:dyDescent="0.25">
      <c r="B152" s="156">
        <v>38991</v>
      </c>
      <c r="C152" s="157">
        <v>3.3E-3</v>
      </c>
      <c r="D152" s="157">
        <v>4.6999999999999993E-3</v>
      </c>
      <c r="E152" s="157">
        <v>6.8840000000000004E-3</v>
      </c>
      <c r="F152" s="157">
        <v>1.09E-2</v>
      </c>
      <c r="G152" s="157">
        <v>1.546263541896975E-2</v>
      </c>
      <c r="H152" s="157">
        <v>1.2333260716631766E-2</v>
      </c>
      <c r="I152" s="157">
        <v>1.9851871226336248E-2</v>
      </c>
      <c r="J152" s="157">
        <v>1.0953261403796155E-2</v>
      </c>
      <c r="K152" s="157">
        <v>2.7031946057443967E-2</v>
      </c>
      <c r="L152" s="157">
        <v>1.7730496453900679E-2</v>
      </c>
      <c r="M152" s="157">
        <v>3.1072853243754084E-2</v>
      </c>
      <c r="N152" s="157">
        <v>2.760232239129734E-2</v>
      </c>
      <c r="O152" s="157">
        <v>2.6916245388714399E-2</v>
      </c>
      <c r="P152" s="157">
        <v>2.947849328692187E-2</v>
      </c>
      <c r="Q152" s="157">
        <v>1.6229771560675621E-2</v>
      </c>
      <c r="R152" s="157">
        <v>1.5407251592564064E-2</v>
      </c>
      <c r="S152" s="157">
        <v>-7.8740157480314821E-3</v>
      </c>
      <c r="T152" s="157">
        <v>-7.978241160471411E-3</v>
      </c>
      <c r="U152" s="157">
        <v>1.4423076923076872E-2</v>
      </c>
      <c r="V152" s="157">
        <v>7.7100000000000002E-2</v>
      </c>
      <c r="W152" s="157">
        <v>7.1747444342654204E-2</v>
      </c>
    </row>
    <row r="153" spans="2:23" x14ac:dyDescent="0.25">
      <c r="B153" s="156">
        <v>39022</v>
      </c>
      <c r="C153" s="157">
        <v>3.0999999999999999E-3</v>
      </c>
      <c r="D153" s="157">
        <v>7.4999999999999997E-3</v>
      </c>
      <c r="E153" s="157">
        <v>6.2880000000000002E-3</v>
      </c>
      <c r="F153" s="157">
        <v>1.0200000000000001E-2</v>
      </c>
      <c r="G153" s="157">
        <v>1.2369534747642463E-2</v>
      </c>
      <c r="H153" s="157">
        <v>1.0708937250065054E-2</v>
      </c>
      <c r="I153" s="157">
        <v>1.437921578648238E-2</v>
      </c>
      <c r="J153" s="157">
        <v>1.0217231932708293E-2</v>
      </c>
      <c r="K153" s="157">
        <v>3.2143188665074485E-2</v>
      </c>
      <c r="L153" s="157">
        <v>2.5021461394738154E-2</v>
      </c>
      <c r="M153" s="157">
        <v>3.5082807303332464E-2</v>
      </c>
      <c r="N153" s="157">
        <v>2.0589992937469326E-2</v>
      </c>
      <c r="O153" s="157">
        <v>1.6732930532511014E-2</v>
      </c>
      <c r="P153" s="157">
        <v>3.0664613805491348E-2</v>
      </c>
      <c r="Q153" s="157">
        <v>1.4243190721490606E-2</v>
      </c>
      <c r="R153" s="157">
        <v>1.2861413805797639E-2</v>
      </c>
      <c r="S153" s="157">
        <v>1.025641025641022E-2</v>
      </c>
      <c r="T153" s="157">
        <v>5.0630597696947666E-2</v>
      </c>
      <c r="U153" s="157">
        <v>5.4778554778554867E-2</v>
      </c>
      <c r="V153" s="157">
        <v>6.7900000000000002E-2</v>
      </c>
      <c r="W153" s="157">
        <v>0.100077337421814</v>
      </c>
    </row>
    <row r="154" spans="2:23" x14ac:dyDescent="0.25">
      <c r="B154" s="158">
        <v>39052</v>
      </c>
      <c r="C154" s="159">
        <v>4.7999999999999996E-3</v>
      </c>
      <c r="D154" s="159">
        <v>3.2000000000000002E-3</v>
      </c>
      <c r="E154" s="159">
        <v>6.5300000000000002E-3</v>
      </c>
      <c r="F154" s="159">
        <v>9.7999999999999997E-3</v>
      </c>
      <c r="G154" s="159">
        <v>1.4883192644765897E-2</v>
      </c>
      <c r="H154" s="159">
        <v>1.0589684402091626E-2</v>
      </c>
      <c r="I154" s="159">
        <v>1.9657824513977573E-2</v>
      </c>
      <c r="J154" s="159">
        <v>9.8770901924238874E-3</v>
      </c>
      <c r="K154" s="159">
        <v>2.3097048483361915E-2</v>
      </c>
      <c r="L154" s="159">
        <v>1.5493755696233569E-2</v>
      </c>
      <c r="M154" s="159">
        <v>2.5754309461553104E-2</v>
      </c>
      <c r="N154" s="159">
        <v>2.8995756718529053E-2</v>
      </c>
      <c r="O154" s="159">
        <v>2.4617042567931735E-2</v>
      </c>
      <c r="P154" s="159">
        <v>3.9952841587276078E-2</v>
      </c>
      <c r="Q154" s="159">
        <v>1.5807121187929152E-2</v>
      </c>
      <c r="R154" s="159">
        <v>1.5246801060412096E-2</v>
      </c>
      <c r="S154" s="159">
        <v>-1.384402399630813E-2</v>
      </c>
      <c r="T154" s="159">
        <v>-1.87195546276967E-2</v>
      </c>
      <c r="U154" s="159">
        <v>-1.3157894736842146E-2</v>
      </c>
      <c r="V154" s="159">
        <v>6.0599999999999994E-2</v>
      </c>
      <c r="W154" s="159">
        <v>7.6332959212619803E-2</v>
      </c>
    </row>
    <row r="155" spans="2:23" x14ac:dyDescent="0.25">
      <c r="B155" s="156">
        <v>39083</v>
      </c>
      <c r="C155" s="157">
        <v>4.4000000000000003E-3</v>
      </c>
      <c r="D155" s="157">
        <v>5.0000000000000001E-3</v>
      </c>
      <c r="E155" s="157">
        <v>7.1999999999999998E-3</v>
      </c>
      <c r="F155" s="157">
        <v>1.0800000000000001E-2</v>
      </c>
      <c r="G155" s="157">
        <v>1.040021456030038E-2</v>
      </c>
      <c r="H155" s="157">
        <v>1.0282974993789828E-2</v>
      </c>
      <c r="I155" s="157">
        <v>9.8652850046070384E-3</v>
      </c>
      <c r="J155" s="157">
        <v>1.0839472927792304E-2</v>
      </c>
      <c r="K155" s="157">
        <v>1.8955528029727997E-2</v>
      </c>
      <c r="L155" s="157">
        <v>1.2920648781513222E-2</v>
      </c>
      <c r="M155" s="157">
        <v>2.1064239537801344E-2</v>
      </c>
      <c r="N155" s="157">
        <v>1.4706425747330165E-2</v>
      </c>
      <c r="O155" s="157">
        <v>1.4559605733690084E-2</v>
      </c>
      <c r="P155" s="157">
        <v>1.5075659956202303E-2</v>
      </c>
      <c r="Q155" s="157">
        <v>1.1960898788940355E-2</v>
      </c>
      <c r="R155" s="157">
        <v>1.140313367960899E-2</v>
      </c>
      <c r="S155" s="157">
        <v>-3.7523452157598447E-3</v>
      </c>
      <c r="T155" s="157">
        <v>-1.9679455357776043E-2</v>
      </c>
      <c r="U155" s="157">
        <v>4.4186046511627941E-2</v>
      </c>
      <c r="V155" s="157">
        <v>-5.7000000000000002E-3</v>
      </c>
      <c r="W155" s="157">
        <v>-2.6687903928129399E-2</v>
      </c>
    </row>
    <row r="156" spans="2:23" x14ac:dyDescent="0.25">
      <c r="B156" s="156">
        <v>39114</v>
      </c>
      <c r="C156" s="157">
        <v>4.4000000000000003E-3</v>
      </c>
      <c r="D156" s="157">
        <v>2.7000000000000001E-3</v>
      </c>
      <c r="E156" s="157">
        <v>5.7250000000000001E-3</v>
      </c>
      <c r="F156" s="157">
        <v>8.6999999999999994E-3</v>
      </c>
      <c r="G156" s="157">
        <v>1.1295935822568381E-2</v>
      </c>
      <c r="H156" s="157">
        <v>9.1797811130185369E-3</v>
      </c>
      <c r="I156" s="157">
        <v>1.4081789975351588E-2</v>
      </c>
      <c r="J156" s="157">
        <v>8.7177760317282971E-3</v>
      </c>
      <c r="K156" s="157">
        <v>1.1756217305716632E-2</v>
      </c>
      <c r="L156" s="157">
        <v>8.8125419074682743E-3</v>
      </c>
      <c r="M156" s="157">
        <v>1.2772251657183986E-2</v>
      </c>
      <c r="N156" s="157">
        <v>1.3815957175630889E-2</v>
      </c>
      <c r="O156" s="157">
        <v>1.0722272410882194E-2</v>
      </c>
      <c r="P156" s="157">
        <v>2.110184658499703E-2</v>
      </c>
      <c r="Q156" s="157">
        <v>1.0776627218934909E-2</v>
      </c>
      <c r="R156" s="157">
        <v>1.0698357445160012E-2</v>
      </c>
      <c r="S156" s="157">
        <v>9.5192765349834119E-3</v>
      </c>
      <c r="T156" s="157">
        <v>1.399790212319596E-2</v>
      </c>
      <c r="U156" s="157">
        <v>2.2222222222222143E-2</v>
      </c>
      <c r="V156" s="157">
        <v>-1.44E-2</v>
      </c>
      <c r="W156" s="157">
        <v>6.2868646911313801E-3</v>
      </c>
    </row>
    <row r="157" spans="2:23" x14ac:dyDescent="0.25">
      <c r="B157" s="156">
        <v>39142</v>
      </c>
      <c r="C157" s="157">
        <v>3.7000000000000002E-3</v>
      </c>
      <c r="D157" s="157">
        <v>3.4000000000000002E-3</v>
      </c>
      <c r="E157" s="157">
        <v>6.8849999999999996E-3</v>
      </c>
      <c r="F157" s="157">
        <v>1.0500000000000001E-2</v>
      </c>
      <c r="G157" s="157">
        <v>1.3872281684116361E-2</v>
      </c>
      <c r="H157" s="157">
        <v>1.0980619203426301E-2</v>
      </c>
      <c r="I157" s="157">
        <v>1.6967118207144027E-2</v>
      </c>
      <c r="J157" s="157">
        <v>1.0541543026706179E-2</v>
      </c>
      <c r="K157" s="157">
        <v>2.8091716664341293E-2</v>
      </c>
      <c r="L157" s="157">
        <v>1.0381389460357715E-2</v>
      </c>
      <c r="M157" s="157">
        <v>3.4062545881662132E-2</v>
      </c>
      <c r="N157" s="157">
        <v>2.1709458197439746E-2</v>
      </c>
      <c r="O157" s="157">
        <v>1.3912699459316835E-2</v>
      </c>
      <c r="P157" s="157">
        <v>3.8804347826086882E-2</v>
      </c>
      <c r="Q157" s="157">
        <v>1.4927885143095621E-2</v>
      </c>
      <c r="R157" s="157">
        <v>1.3946907692839572E-2</v>
      </c>
      <c r="S157" s="157">
        <v>-2.7384324834749729E-2</v>
      </c>
      <c r="T157" s="157">
        <v>-2.3007776271670055E-2</v>
      </c>
      <c r="U157" s="157">
        <v>-1.7543859649122862E-2</v>
      </c>
      <c r="V157" s="157">
        <v>4.4400000000000002E-2</v>
      </c>
      <c r="W157" s="157">
        <v>3.6842043686310402E-2</v>
      </c>
    </row>
    <row r="158" spans="2:23" x14ac:dyDescent="0.25">
      <c r="B158" s="156">
        <v>39173</v>
      </c>
      <c r="C158" s="157">
        <v>2.5000000000000001E-3</v>
      </c>
      <c r="D158" s="157">
        <v>4.0000000000000002E-4</v>
      </c>
      <c r="E158" s="157">
        <v>6.2780000000000006E-3</v>
      </c>
      <c r="F158" s="157">
        <v>9.3999999999999986E-3</v>
      </c>
      <c r="G158" s="157">
        <v>1.7837395567658065E-2</v>
      </c>
      <c r="H158" s="157">
        <v>1.0847241298085342E-2</v>
      </c>
      <c r="I158" s="157">
        <v>2.6193209556696129E-2</v>
      </c>
      <c r="J158" s="157">
        <v>9.4478824850792176E-3</v>
      </c>
      <c r="K158" s="157">
        <v>5.2318479981904531E-2</v>
      </c>
      <c r="L158" s="157">
        <v>9.092190583591675E-3</v>
      </c>
      <c r="M158" s="157">
        <v>6.6239715432269364E-2</v>
      </c>
      <c r="N158" s="157">
        <v>4.3290865114186117E-2</v>
      </c>
      <c r="O158" s="157">
        <v>2.3613911108220753E-2</v>
      </c>
      <c r="P158" s="157">
        <v>8.4094119493564934E-2</v>
      </c>
      <c r="Q158" s="157">
        <v>2.1701983460348684E-2</v>
      </c>
      <c r="R158" s="157">
        <v>1.9371300780309353E-2</v>
      </c>
      <c r="S158" s="157">
        <v>-5.371093750000111E-3</v>
      </c>
      <c r="T158" s="157">
        <v>1.3728139033918563E-2</v>
      </c>
      <c r="U158" s="157">
        <v>2.3076923076922995E-2</v>
      </c>
      <c r="V158" s="157">
        <v>8.1600000000000006E-2</v>
      </c>
      <c r="W158" s="157">
        <v>7.4033535690911895E-2</v>
      </c>
    </row>
    <row r="159" spans="2:23" x14ac:dyDescent="0.25">
      <c r="B159" s="156">
        <v>39203</v>
      </c>
      <c r="C159" s="157">
        <v>2.8000000000000004E-3</v>
      </c>
      <c r="D159" s="157">
        <v>4.0000000000000002E-4</v>
      </c>
      <c r="E159" s="157">
        <v>6.6969999999999998E-3</v>
      </c>
      <c r="F159" s="157">
        <v>1.0200000000000001E-2</v>
      </c>
      <c r="G159" s="157">
        <v>1.4466358729271489E-2</v>
      </c>
      <c r="H159" s="157">
        <v>1.0921083338911064E-2</v>
      </c>
      <c r="I159" s="157">
        <v>1.821433031488362E-2</v>
      </c>
      <c r="J159" s="157">
        <v>1.0297582686098261E-2</v>
      </c>
      <c r="K159" s="157">
        <v>5.2683618855189795E-2</v>
      </c>
      <c r="L159" s="157">
        <v>1.4380728426967249E-2</v>
      </c>
      <c r="M159" s="157">
        <v>6.3231965012860769E-2</v>
      </c>
      <c r="N159" s="157">
        <v>2.5966936467606949E-2</v>
      </c>
      <c r="O159" s="157">
        <v>1.4358221387679171E-2</v>
      </c>
      <c r="P159" s="157">
        <v>4.5351720144054086E-2</v>
      </c>
      <c r="Q159" s="157">
        <v>1.7698490547397139E-2</v>
      </c>
      <c r="R159" s="157">
        <v>1.5086694869479222E-2</v>
      </c>
      <c r="S159" s="157">
        <v>-4.8913043478260865E-2</v>
      </c>
      <c r="T159" s="157">
        <v>-6.5117954258959165E-2</v>
      </c>
      <c r="U159" s="157">
        <v>-4.3478260869565188E-2</v>
      </c>
      <c r="V159" s="157">
        <v>6.6699999999999995E-2</v>
      </c>
      <c r="W159" s="157">
        <v>9.5363667881869493E-2</v>
      </c>
    </row>
    <row r="160" spans="2:23" x14ac:dyDescent="0.25">
      <c r="B160" s="156">
        <v>39234</v>
      </c>
      <c r="C160" s="160">
        <v>2.8000000000000004E-3</v>
      </c>
      <c r="D160" s="160">
        <v>2.5999999999999999E-3</v>
      </c>
      <c r="E160" s="160">
        <v>5.9589999999999999E-3</v>
      </c>
      <c r="F160" s="160">
        <v>9.0000000000000011E-3</v>
      </c>
      <c r="G160" s="160">
        <v>5.4817841334695583E-3</v>
      </c>
      <c r="H160" s="160">
        <v>9.5060270007760739E-3</v>
      </c>
      <c r="I160" s="160">
        <v>1.9293868977836581E-3</v>
      </c>
      <c r="J160" s="160">
        <v>9.0697071780252436E-3</v>
      </c>
      <c r="K160" s="160">
        <v>1.1584378105389259E-2</v>
      </c>
      <c r="L160" s="160">
        <v>1.1323122121402296E-2</v>
      </c>
      <c r="M160" s="160">
        <v>1.1660942763162208E-2</v>
      </c>
      <c r="N160" s="160">
        <v>4.7032857311770648E-3</v>
      </c>
      <c r="O160" s="160">
        <v>1.1461776679773106E-2</v>
      </c>
      <c r="P160" s="160">
        <v>-3.8663735147643763E-3</v>
      </c>
      <c r="Q160" s="160">
        <v>7.0173005581943837E-3</v>
      </c>
      <c r="R160" s="160">
        <v>6.6774614820317435E-3</v>
      </c>
      <c r="S160" s="160">
        <v>1.2067156348373631E-2</v>
      </c>
      <c r="T160" s="160">
        <v>4.4689293832107513E-3</v>
      </c>
      <c r="U160" s="160">
        <v>-2.9680365296803624E-2</v>
      </c>
      <c r="V160" s="160">
        <v>3.56E-2</v>
      </c>
      <c r="W160" s="160">
        <v>2.7642432380587102E-2</v>
      </c>
    </row>
    <row r="161" spans="2:23" x14ac:dyDescent="0.25">
      <c r="B161" s="156">
        <v>39264</v>
      </c>
      <c r="C161" s="157">
        <v>2.3999999999999998E-3</v>
      </c>
      <c r="D161" s="157">
        <v>2.8000000000000004E-3</v>
      </c>
      <c r="E161" s="157">
        <v>6.4759999999999991E-3</v>
      </c>
      <c r="F161" s="157">
        <v>9.7000000000000003E-3</v>
      </c>
      <c r="G161" s="157">
        <v>4.565310413402246E-3</v>
      </c>
      <c r="H161" s="157">
        <v>8.8961405531546855E-3</v>
      </c>
      <c r="I161" s="157">
        <v>-5.8021877121006149E-5</v>
      </c>
      <c r="J161" s="157">
        <v>9.7443360155224923E-3</v>
      </c>
      <c r="K161" s="157">
        <v>2.7519108623101918E-3</v>
      </c>
      <c r="L161" s="157">
        <v>1.1196344544808223E-2</v>
      </c>
      <c r="M161" s="157">
        <v>5.2778356964133799E-4</v>
      </c>
      <c r="N161" s="157">
        <v>-9.5325269695978321E-3</v>
      </c>
      <c r="O161" s="157">
        <v>2.2705068046400267E-3</v>
      </c>
      <c r="P161" s="157">
        <v>-2.30913167148461E-2</v>
      </c>
      <c r="Q161" s="157">
        <v>3.4428859647310794E-3</v>
      </c>
      <c r="R161" s="157">
        <v>3.4944488947730168E-3</v>
      </c>
      <c r="S161" s="157">
        <v>-1.7736045905059949E-2</v>
      </c>
      <c r="T161" s="157">
        <v>-1.4497756299620246E-2</v>
      </c>
      <c r="U161" s="157">
        <v>-2.3584905660377409E-2</v>
      </c>
      <c r="V161" s="157">
        <v>1.15E-2</v>
      </c>
      <c r="W161" s="157">
        <v>5.9733811203821503E-3</v>
      </c>
    </row>
    <row r="162" spans="2:23" x14ac:dyDescent="0.25">
      <c r="B162" s="156">
        <v>39295</v>
      </c>
      <c r="C162" s="157">
        <v>4.6999999999999993E-3</v>
      </c>
      <c r="D162" s="157">
        <v>9.7999999999999997E-3</v>
      </c>
      <c r="E162" s="157">
        <v>6.4729999999999996E-3</v>
      </c>
      <c r="F162" s="157">
        <v>9.8999999999999991E-3</v>
      </c>
      <c r="G162" s="157">
        <v>5.7305009744923474E-4</v>
      </c>
      <c r="H162" s="157">
        <v>8.6642924426023615E-3</v>
      </c>
      <c r="I162" s="157">
        <v>-7.7630442843812375E-3</v>
      </c>
      <c r="J162" s="157">
        <v>9.8975626986930187E-3</v>
      </c>
      <c r="K162" s="157">
        <v>-1.150080854575819E-2</v>
      </c>
      <c r="L162" s="157">
        <v>1.5456436191701561E-2</v>
      </c>
      <c r="M162" s="157">
        <v>-1.8553854369501077E-2</v>
      </c>
      <c r="N162" s="157">
        <v>-5.7362765030497531E-3</v>
      </c>
      <c r="O162" s="157">
        <v>5.8487561096161045E-3</v>
      </c>
      <c r="P162" s="157">
        <v>-1.725640888794E-2</v>
      </c>
      <c r="Q162" s="157">
        <v>1.9694360001922817E-3</v>
      </c>
      <c r="R162" s="157">
        <v>2.9787296581416101E-3</v>
      </c>
      <c r="S162" s="157">
        <v>3.8054968287526414E-2</v>
      </c>
      <c r="T162" s="157">
        <v>4.1136407861451563E-2</v>
      </c>
      <c r="U162" s="157">
        <v>4.4334975369457963E-2</v>
      </c>
      <c r="V162" s="157">
        <v>-1.24E-2</v>
      </c>
      <c r="W162" s="157">
        <v>-2.88823736802062E-2</v>
      </c>
    </row>
    <row r="163" spans="2:23" x14ac:dyDescent="0.25">
      <c r="B163" s="156">
        <v>39326</v>
      </c>
      <c r="C163" s="157">
        <v>1.8E-3</v>
      </c>
      <c r="D163" s="157">
        <v>1.29E-2</v>
      </c>
      <c r="E163" s="157">
        <v>5.3540000000000003E-3</v>
      </c>
      <c r="F163" s="157">
        <v>8.0000000000000002E-3</v>
      </c>
      <c r="G163" s="157">
        <v>1.3978089559004037E-2</v>
      </c>
      <c r="H163" s="157">
        <v>8.7275263909294409E-3</v>
      </c>
      <c r="I163" s="157">
        <v>1.9235565637321095E-2</v>
      </c>
      <c r="J163" s="157">
        <v>8.1006778546495184E-3</v>
      </c>
      <c r="K163" s="157">
        <v>2.5040897643888282E-2</v>
      </c>
      <c r="L163" s="157">
        <v>2.1314060059529183E-2</v>
      </c>
      <c r="M163" s="157">
        <v>2.6031160420426858E-2</v>
      </c>
      <c r="N163" s="157">
        <v>2.4723979737490298E-2</v>
      </c>
      <c r="O163" s="157">
        <v>1.349949496328251E-2</v>
      </c>
      <c r="P163" s="157">
        <v>4.059183094682095E-2</v>
      </c>
      <c r="Q163" s="157">
        <v>1.4813648006355429E-2</v>
      </c>
      <c r="R163" s="157">
        <v>1.4058346098827945E-2</v>
      </c>
      <c r="S163" s="157">
        <v>-6.1892583120204625E-2</v>
      </c>
      <c r="T163" s="157">
        <v>-1.9250897129186595E-2</v>
      </c>
      <c r="U163" s="157">
        <v>4.8867699642431317E-2</v>
      </c>
      <c r="V163" s="157">
        <v>0.1123</v>
      </c>
      <c r="W163" s="157">
        <v>4.1339842742359197E-2</v>
      </c>
    </row>
    <row r="164" spans="2:23" x14ac:dyDescent="0.25">
      <c r="B164" s="156">
        <v>39356</v>
      </c>
      <c r="C164" s="157">
        <v>3.0000000000000001E-3</v>
      </c>
      <c r="D164" s="157">
        <v>1.0500000000000001E-2</v>
      </c>
      <c r="E164" s="157">
        <v>6.1479999999999998E-3</v>
      </c>
      <c r="F164" s="157">
        <v>9.1999999999999998E-3</v>
      </c>
      <c r="G164" s="157">
        <v>5.8023106546856162E-3</v>
      </c>
      <c r="H164" s="157">
        <v>8.3029444564557409E-3</v>
      </c>
      <c r="I164" s="157">
        <v>3.313634166563828E-3</v>
      </c>
      <c r="J164" s="157">
        <v>9.4511793156570878E-3</v>
      </c>
      <c r="K164" s="157">
        <v>1.2688069506251454E-2</v>
      </c>
      <c r="L164" s="157">
        <v>1.5855725879170501E-2</v>
      </c>
      <c r="M164" s="157">
        <v>1.1873734858724561E-2</v>
      </c>
      <c r="N164" s="157">
        <v>-2.4555060998917577E-3</v>
      </c>
      <c r="O164" s="157">
        <v>1.0841604826872242E-3</v>
      </c>
      <c r="P164" s="157">
        <v>-7.1093070455204854E-3</v>
      </c>
      <c r="Q164" s="157">
        <v>5.8646078676178881E-3</v>
      </c>
      <c r="R164" s="157">
        <v>5.0486031982168722E-3</v>
      </c>
      <c r="S164" s="157">
        <v>-4.0331491712707113E-2</v>
      </c>
      <c r="T164" s="157">
        <v>-3.9219422952319283E-2</v>
      </c>
      <c r="U164" s="157">
        <v>9.1954022988505857E-2</v>
      </c>
      <c r="V164" s="157">
        <v>8.0799999999999997E-2</v>
      </c>
      <c r="W164" s="157">
        <v>4.3763073874270697E-2</v>
      </c>
    </row>
    <row r="165" spans="2:23" x14ac:dyDescent="0.25">
      <c r="B165" s="156">
        <v>39387</v>
      </c>
      <c r="C165" s="157">
        <v>3.8E-3</v>
      </c>
      <c r="D165" s="157">
        <v>6.8999999999999999E-3</v>
      </c>
      <c r="E165" s="157">
        <v>5.5929999999999999E-3</v>
      </c>
      <c r="F165" s="157">
        <v>8.3999999999999995E-3</v>
      </c>
      <c r="G165" s="157">
        <v>1.4084253264303737E-3</v>
      </c>
      <c r="H165" s="157">
        <v>8.1775629147455842E-3</v>
      </c>
      <c r="I165" s="157">
        <v>-5.1747363197049978E-3</v>
      </c>
      <c r="J165" s="157">
        <v>8.4209223831555047E-3</v>
      </c>
      <c r="K165" s="157">
        <v>3.831968821113696E-3</v>
      </c>
      <c r="L165" s="157">
        <v>1.1304971489032312E-2</v>
      </c>
      <c r="M165" s="157">
        <v>1.9365600812970563E-3</v>
      </c>
      <c r="N165" s="157">
        <v>-4.8386677751220963E-3</v>
      </c>
      <c r="O165" s="157">
        <v>7.27820641316268E-3</v>
      </c>
      <c r="P165" s="157">
        <v>-2.0662991169462241E-2</v>
      </c>
      <c r="Q165" s="157">
        <v>2.7843752935334809E-3</v>
      </c>
      <c r="R165" s="157">
        <v>1.7927076539190345E-3</v>
      </c>
      <c r="S165" s="157">
        <v>2.6315789473684292E-2</v>
      </c>
      <c r="T165" s="157">
        <v>3.9511266264677936E-2</v>
      </c>
      <c r="U165" s="157">
        <v>5.8947368421052637E-2</v>
      </c>
      <c r="V165" s="157">
        <v>-2.9399999999999999E-2</v>
      </c>
      <c r="W165" s="157">
        <v>-6.1046358314434897E-2</v>
      </c>
    </row>
    <row r="166" spans="2:23" x14ac:dyDescent="0.25">
      <c r="B166" s="158">
        <v>39417</v>
      </c>
      <c r="C166" s="159">
        <v>7.4000000000000003E-3</v>
      </c>
      <c r="D166" s="159">
        <v>1.7600000000000001E-2</v>
      </c>
      <c r="E166" s="159">
        <v>5.6430000000000004E-3</v>
      </c>
      <c r="F166" s="159">
        <v>8.3999999999999995E-3</v>
      </c>
      <c r="G166" s="159">
        <v>2.8758640337065433E-3</v>
      </c>
      <c r="H166" s="159">
        <v>8.2969231280878297E-3</v>
      </c>
      <c r="I166" s="159">
        <v>8.048672709426441E-5</v>
      </c>
      <c r="J166" s="159">
        <v>8.5278398865682448E-3</v>
      </c>
      <c r="K166" s="159">
        <v>1.7920656634746956E-2</v>
      </c>
      <c r="L166" s="159">
        <v>2.6064670154126945E-2</v>
      </c>
      <c r="M166" s="159">
        <v>1.5870788308689265E-2</v>
      </c>
      <c r="N166" s="159">
        <v>7.1464466822865891E-3</v>
      </c>
      <c r="O166" s="159">
        <v>6.0035393502286816E-3</v>
      </c>
      <c r="P166" s="159">
        <v>8.6828954116624502E-3</v>
      </c>
      <c r="Q166" s="159">
        <v>6.7576156990787339E-3</v>
      </c>
      <c r="R166" s="159">
        <v>6.6673313591165684E-3</v>
      </c>
      <c r="S166" s="159">
        <v>-9.4760312151617176E-3</v>
      </c>
      <c r="T166" s="159">
        <v>-4.5031292932377065E-3</v>
      </c>
      <c r="U166" s="159">
        <v>-4.115226337448652E-3</v>
      </c>
      <c r="V166" s="159">
        <v>8.0000000000000002E-3</v>
      </c>
      <c r="W166" s="159">
        <v>-1.3283904850169901E-2</v>
      </c>
    </row>
    <row r="167" spans="2:23" x14ac:dyDescent="0.25">
      <c r="B167" s="156">
        <v>39448</v>
      </c>
      <c r="C167" s="157">
        <v>5.4000000000000003E-3</v>
      </c>
      <c r="D167" s="157">
        <v>1.09E-2</v>
      </c>
      <c r="E167" s="157">
        <v>6.0150000000000004E-3</v>
      </c>
      <c r="F167" s="157">
        <v>9.1999999999999998E-3</v>
      </c>
      <c r="G167" s="157">
        <v>1.0953161256369137E-2</v>
      </c>
      <c r="H167" s="157">
        <v>9.8285192134284216E-3</v>
      </c>
      <c r="I167" s="157">
        <v>1.3001690449695236E-2</v>
      </c>
      <c r="J167" s="157">
        <v>9.5371991321215877E-3</v>
      </c>
      <c r="K167" s="157">
        <v>1.3829426408380918E-2</v>
      </c>
      <c r="L167" s="157">
        <v>1.6273515503637315E-2</v>
      </c>
      <c r="M167" s="157">
        <v>1.3192761249325002E-2</v>
      </c>
      <c r="N167" s="157">
        <v>1.3796187094182066E-2</v>
      </c>
      <c r="O167" s="157">
        <v>1.3648070948726776E-2</v>
      </c>
      <c r="P167" s="157">
        <v>1.4005983138428046E-2</v>
      </c>
      <c r="Q167" s="157">
        <v>1.1284566461311485E-2</v>
      </c>
      <c r="R167" s="157">
        <v>1.154463806985917E-2</v>
      </c>
      <c r="S167" s="157">
        <v>-5.6465273856578513E-3</v>
      </c>
      <c r="T167" s="157">
        <v>2.4917580311278886E-3</v>
      </c>
      <c r="U167" s="157">
        <v>5.070993914807298E-2</v>
      </c>
      <c r="V167" s="157">
        <v>-8.0399999999999999E-2</v>
      </c>
      <c r="W167" s="157">
        <v>-0.111392573195955</v>
      </c>
    </row>
    <row r="168" spans="2:23" x14ac:dyDescent="0.25">
      <c r="B168" s="156">
        <v>39479</v>
      </c>
      <c r="C168" s="157">
        <v>4.8999999999999998E-3</v>
      </c>
      <c r="D168" s="157">
        <v>5.3E-3</v>
      </c>
      <c r="E168" s="157">
        <v>5.2439999999999995E-3</v>
      </c>
      <c r="F168" s="157">
        <v>7.9000000000000008E-3</v>
      </c>
      <c r="G168" s="157">
        <v>1.307651580806124E-2</v>
      </c>
      <c r="H168" s="157">
        <v>8.858459767633331E-3</v>
      </c>
      <c r="I168" s="157">
        <v>1.7897503586540076E-2</v>
      </c>
      <c r="J168" s="157">
        <v>8.1615983074225795E-3</v>
      </c>
      <c r="K168" s="157">
        <v>1.0825516658039769E-2</v>
      </c>
      <c r="L168" s="157">
        <v>8.4576276893033597E-3</v>
      </c>
      <c r="M168" s="157">
        <v>1.1422019770072289E-2</v>
      </c>
      <c r="N168" s="157">
        <v>2.1649504304972256E-2</v>
      </c>
      <c r="O168" s="157">
        <v>1.4557956777996095E-2</v>
      </c>
      <c r="P168" s="157">
        <v>3.0330416124913384E-2</v>
      </c>
      <c r="Q168" s="157">
        <v>1.3044706871964573E-2</v>
      </c>
      <c r="R168" s="157">
        <v>1.3266398560503712E-2</v>
      </c>
      <c r="S168" s="157">
        <v>-3.1500572737686139E-2</v>
      </c>
      <c r="T168" s="157">
        <v>-2.2255363083629631E-2</v>
      </c>
      <c r="U168" s="157">
        <v>2.9239766081871288E-2</v>
      </c>
      <c r="V168" s="157">
        <v>9.0499999999999997E-2</v>
      </c>
      <c r="W168" s="157">
        <v>7.6990422908147504E-2</v>
      </c>
    </row>
    <row r="169" spans="2:23" x14ac:dyDescent="0.25">
      <c r="B169" s="156">
        <v>39508</v>
      </c>
      <c r="C169" s="157">
        <v>4.7999999999999996E-3</v>
      </c>
      <c r="D169" s="157">
        <v>7.4000000000000003E-3</v>
      </c>
      <c r="E169" s="157">
        <v>5.411E-3</v>
      </c>
      <c r="F169" s="157">
        <v>8.3999999999999995E-3</v>
      </c>
      <c r="G169" s="157">
        <v>-4.1458885631873166E-4</v>
      </c>
      <c r="H169" s="157">
        <v>7.1961134270734917E-3</v>
      </c>
      <c r="I169" s="157">
        <v>-7.6034037276833111E-3</v>
      </c>
      <c r="J169" s="157">
        <v>8.5338398294558804E-3</v>
      </c>
      <c r="K169" s="157">
        <v>8.8049607523559281E-3</v>
      </c>
      <c r="L169" s="157">
        <v>9.9825722317559151E-3</v>
      </c>
      <c r="M169" s="157">
        <v>8.5111337148737753E-3</v>
      </c>
      <c r="N169" s="157">
        <v>-1.9989489094935919E-2</v>
      </c>
      <c r="O169" s="157">
        <v>-7.5521388044383908E-3</v>
      </c>
      <c r="P169" s="157">
        <v>-3.4434365326829419E-2</v>
      </c>
      <c r="Q169" s="157">
        <v>-9.0169570689047074E-4</v>
      </c>
      <c r="R169" s="157">
        <v>-1.6231729367557346E-3</v>
      </c>
      <c r="S169" s="157">
        <v>4.8444976076555069E-2</v>
      </c>
      <c r="T169" s="157">
        <v>7.9666783996245494E-2</v>
      </c>
      <c r="U169" s="157">
        <v>-2.4621212121212044E-2</v>
      </c>
      <c r="V169" s="157">
        <v>-5.5300000000000002E-2</v>
      </c>
      <c r="W169" s="157">
        <v>-0.10439963518122</v>
      </c>
    </row>
    <row r="170" spans="2:23" x14ac:dyDescent="0.25">
      <c r="B170" s="156">
        <v>39539</v>
      </c>
      <c r="C170" s="157">
        <v>5.5000000000000005E-3</v>
      </c>
      <c r="D170" s="157">
        <v>6.8999999999999999E-3</v>
      </c>
      <c r="E170" s="157">
        <v>5.96E-3</v>
      </c>
      <c r="F170" s="157">
        <v>9.0000000000000011E-3</v>
      </c>
      <c r="G170" s="157">
        <v>5.2487688613940264E-3</v>
      </c>
      <c r="H170" s="157">
        <v>7.3834462806294798E-3</v>
      </c>
      <c r="I170" s="157">
        <v>-2.7226300005943616E-3</v>
      </c>
      <c r="J170" s="157">
        <v>9.0081784778286433E-3</v>
      </c>
      <c r="K170" s="157">
        <v>1.3352151386283762E-2</v>
      </c>
      <c r="L170" s="157">
        <v>1.1649124662823418E-2</v>
      </c>
      <c r="M170" s="157">
        <v>1.3512610351971821E-2</v>
      </c>
      <c r="N170" s="157">
        <v>2.5715179489143702E-2</v>
      </c>
      <c r="O170" s="157">
        <v>1.7879325931851708E-2</v>
      </c>
      <c r="P170" s="157">
        <v>3.4771549804252455E-2</v>
      </c>
      <c r="Q170" s="157">
        <v>1.1823523682757964E-2</v>
      </c>
      <c r="R170" s="157">
        <v>7.1276619782072448E-3</v>
      </c>
      <c r="S170" s="157">
        <v>-4.6418338108882629E-2</v>
      </c>
      <c r="T170" s="157">
        <v>-4.5388683619503101E-2</v>
      </c>
      <c r="U170" s="157">
        <v>-6.9999999999999951E-2</v>
      </c>
      <c r="V170" s="157">
        <v>7.6799999999999993E-2</v>
      </c>
      <c r="W170" s="157">
        <v>0.106917125114843</v>
      </c>
    </row>
    <row r="171" spans="2:23" x14ac:dyDescent="0.25">
      <c r="B171" s="156">
        <v>39569</v>
      </c>
      <c r="C171" s="157">
        <v>7.9000000000000008E-3</v>
      </c>
      <c r="D171" s="157">
        <v>1.61E-2</v>
      </c>
      <c r="E171" s="157">
        <v>5.7399999999999994E-3</v>
      </c>
      <c r="F171" s="157">
        <v>8.6999999999999994E-3</v>
      </c>
      <c r="G171" s="157">
        <v>6.6683519146450987E-3</v>
      </c>
      <c r="H171" s="157">
        <v>8.4705225130492501E-3</v>
      </c>
      <c r="I171" s="157">
        <v>9.8827807778190113E-3</v>
      </c>
      <c r="J171" s="157">
        <v>8.7580760947596481E-3</v>
      </c>
      <c r="K171" s="157">
        <v>2.1282314421150472E-2</v>
      </c>
      <c r="L171" s="157">
        <v>2.1115162922009212E-2</v>
      </c>
      <c r="M171" s="157">
        <v>2.1293559777233018E-2</v>
      </c>
      <c r="N171" s="157">
        <v>1.232362588459357E-2</v>
      </c>
      <c r="O171" s="157">
        <v>5.2267702649166914E-3</v>
      </c>
      <c r="P171" s="157">
        <v>2.1346730025316951E-2</v>
      </c>
      <c r="Q171" s="157">
        <v>9.6447547421649737E-3</v>
      </c>
      <c r="R171" s="157">
        <v>1.2398127749333687E-2</v>
      </c>
      <c r="S171" s="157">
        <v>-1.1536126290224713E-2</v>
      </c>
      <c r="T171" s="157">
        <v>-3.806018290137736E-2</v>
      </c>
      <c r="U171" s="157">
        <v>2.8697571743929506E-2</v>
      </c>
      <c r="V171" s="157">
        <v>9.8799999999999999E-2</v>
      </c>
      <c r="W171" s="157">
        <v>0.10313</v>
      </c>
    </row>
    <row r="172" spans="2:23" x14ac:dyDescent="0.25">
      <c r="B172" s="156">
        <v>39600</v>
      </c>
      <c r="C172" s="160">
        <v>7.4000000000000003E-3</v>
      </c>
      <c r="D172" s="160">
        <v>1.9799999999999998E-2</v>
      </c>
      <c r="E172" s="160">
        <v>6.1519999999999995E-3</v>
      </c>
      <c r="F172" s="160">
        <v>9.4999999999999998E-3</v>
      </c>
      <c r="G172" s="160">
        <v>-1.9713789261612824E-3</v>
      </c>
      <c r="H172" s="160">
        <v>9.2552826745952999E-3</v>
      </c>
      <c r="I172" s="160">
        <v>-8.0914305826298438E-3</v>
      </c>
      <c r="J172" s="160">
        <v>9.5166006780011969E-3</v>
      </c>
      <c r="K172" s="160">
        <v>2.4648898246285578E-2</v>
      </c>
      <c r="L172" s="160">
        <v>2.6336168551478689E-2</v>
      </c>
      <c r="M172" s="160">
        <v>2.4541713869795645E-2</v>
      </c>
      <c r="N172" s="160">
        <v>1.7707058845228829E-3</v>
      </c>
      <c r="O172" s="160">
        <v>8.0536486142892549E-3</v>
      </c>
      <c r="P172" s="160">
        <v>-6.4049243054400407E-3</v>
      </c>
      <c r="Q172" s="160">
        <v>4.6714419184055167E-3</v>
      </c>
      <c r="R172" s="160">
        <v>4.6173050842934771E-3</v>
      </c>
      <c r="S172" s="160">
        <v>-2.204531537048382E-2</v>
      </c>
      <c r="T172" s="160">
        <v>-1.1321499013806746E-2</v>
      </c>
      <c r="U172" s="160">
        <v>8.5836909871244149E-3</v>
      </c>
      <c r="V172" s="160">
        <v>-0.10440000000000001</v>
      </c>
      <c r="W172" s="160">
        <v>-9.4957076681805502E-2</v>
      </c>
    </row>
    <row r="173" spans="2:23" x14ac:dyDescent="0.25">
      <c r="B173" s="156">
        <v>39630</v>
      </c>
      <c r="C173" s="157">
        <v>5.3E-3</v>
      </c>
      <c r="D173" s="157">
        <v>1.7600000000000001E-2</v>
      </c>
      <c r="E173" s="157">
        <v>6.9240000000000005E-3</v>
      </c>
      <c r="F173" s="157">
        <v>1.06E-2</v>
      </c>
      <c r="G173" s="157">
        <v>2.0984744414720646E-2</v>
      </c>
      <c r="H173" s="157">
        <v>1.0658430647639605E-2</v>
      </c>
      <c r="I173" s="157">
        <v>2.71069755702249E-2</v>
      </c>
      <c r="J173" s="157">
        <v>1.0670135795902258E-2</v>
      </c>
      <c r="K173" s="157">
        <v>2.4703897635267369E-2</v>
      </c>
      <c r="L173" s="157">
        <v>2.4824773639968933E-2</v>
      </c>
      <c r="M173" s="157">
        <v>2.4692914107617536E-2</v>
      </c>
      <c r="N173" s="157">
        <v>8.6476202166509974E-3</v>
      </c>
      <c r="O173" s="157">
        <v>1.0763807878325649E-2</v>
      </c>
      <c r="P173" s="157">
        <v>5.7485698339612146E-3</v>
      </c>
      <c r="Q173" s="157">
        <v>1.4246492149246448E-2</v>
      </c>
      <c r="R173" s="157">
        <v>1.3038948519169979E-2</v>
      </c>
      <c r="S173" s="157">
        <v>-2.6791277258566892E-2</v>
      </c>
      <c r="T173" s="157">
        <v>-2.4899999999999999E-2</v>
      </c>
      <c r="U173" s="157">
        <v>-6.1224489795918324E-2</v>
      </c>
      <c r="V173" s="157">
        <v>-8.48E-2</v>
      </c>
      <c r="W173" s="157">
        <v>-2.7043810973777501E-2</v>
      </c>
    </row>
    <row r="174" spans="2:23" x14ac:dyDescent="0.25">
      <c r="B174" s="156">
        <v>39661</v>
      </c>
      <c r="C174" s="157">
        <v>2.8000000000000004E-3</v>
      </c>
      <c r="D174" s="157">
        <v>-3.2000000000000002E-3</v>
      </c>
      <c r="E174" s="157">
        <v>6.5820000000000002E-3</v>
      </c>
      <c r="F174" s="157">
        <v>1.01E-2</v>
      </c>
      <c r="G174" s="157">
        <v>1.3494565633046296E-2</v>
      </c>
      <c r="H174" s="157">
        <v>1.0325226572020618E-2</v>
      </c>
      <c r="I174" s="157">
        <v>1.4130148204275716E-2</v>
      </c>
      <c r="J174" s="157">
        <v>1.0126309381895737E-2</v>
      </c>
      <c r="K174" s="157">
        <v>-8.1291550122193357E-3</v>
      </c>
      <c r="L174" s="157">
        <v>-7.6059508959813726E-4</v>
      </c>
      <c r="M174" s="157">
        <v>-8.6159660952508377E-3</v>
      </c>
      <c r="N174" s="157">
        <v>5.5919291242758629E-3</v>
      </c>
      <c r="O174" s="157">
        <v>1.0093952362533631E-2</v>
      </c>
      <c r="P174" s="157">
        <v>-2.0532171693343759E-4</v>
      </c>
      <c r="Q174" s="157">
        <v>8.9255641630177074E-3</v>
      </c>
      <c r="R174" s="157">
        <v>9.6411647621463814E-3</v>
      </c>
      <c r="S174" s="157">
        <v>4.606525911708248E-2</v>
      </c>
      <c r="T174" s="157">
        <v>-1.8599999999999998E-2</v>
      </c>
      <c r="U174" s="157">
        <v>-5.3763440860215006E-2</v>
      </c>
      <c r="V174" s="157">
        <v>-6.4299999999999996E-2</v>
      </c>
      <c r="W174" s="157">
        <v>-0.10488171467396901</v>
      </c>
    </row>
    <row r="175" spans="2:23" x14ac:dyDescent="0.25">
      <c r="B175" s="156">
        <v>39692</v>
      </c>
      <c r="C175" s="157">
        <v>2.5999999999999999E-3</v>
      </c>
      <c r="D175" s="157">
        <v>1.1000000000000001E-3</v>
      </c>
      <c r="E175" s="157">
        <v>6.9799999999999992E-3</v>
      </c>
      <c r="F175" s="157">
        <v>1.1000000000000001E-2</v>
      </c>
      <c r="G175" s="157">
        <v>8.887770930281258E-3</v>
      </c>
      <c r="H175" s="157">
        <v>1.1653892004723554E-2</v>
      </c>
      <c r="I175" s="157">
        <v>1.4946577930132765E-3</v>
      </c>
      <c r="J175" s="157">
        <v>1.041398575060426E-2</v>
      </c>
      <c r="K175" s="157">
        <v>-2.06186751208981E-3</v>
      </c>
      <c r="L175" s="157">
        <v>5.6570454268662917E-3</v>
      </c>
      <c r="M175" s="157">
        <v>-2.5604439606797813E-3</v>
      </c>
      <c r="N175" s="157">
        <v>-1.6664347131541968E-2</v>
      </c>
      <c r="O175" s="157">
        <v>-2.6434112357329731E-3</v>
      </c>
      <c r="P175" s="157">
        <v>-3.467319390790824E-2</v>
      </c>
      <c r="Q175" s="157">
        <v>2.8499539432607079E-3</v>
      </c>
      <c r="R175" s="157">
        <v>8.3563627935001605E-4</v>
      </c>
      <c r="S175" s="157">
        <v>0.15674362089914951</v>
      </c>
      <c r="T175" s="157">
        <v>0.12280000000000001</v>
      </c>
      <c r="U175" s="157">
        <v>0.19777777777777783</v>
      </c>
      <c r="V175" s="157">
        <v>-0.1103</v>
      </c>
      <c r="W175" s="157">
        <v>-0.232340425531915</v>
      </c>
    </row>
    <row r="176" spans="2:23" x14ac:dyDescent="0.25">
      <c r="B176" s="156">
        <v>39722</v>
      </c>
      <c r="C176" s="157">
        <v>4.5000000000000005E-3</v>
      </c>
      <c r="D176" s="157">
        <v>9.7999999999999997E-3</v>
      </c>
      <c r="E176" s="157">
        <v>7.5190000000000005E-3</v>
      </c>
      <c r="F176" s="157">
        <v>1.1699999999999999E-2</v>
      </c>
      <c r="G176" s="157">
        <v>-1.8136990096267014E-2</v>
      </c>
      <c r="H176" s="157">
        <v>1.0547100857369429E-2</v>
      </c>
      <c r="I176" s="157">
        <v>-2.5261602858398735E-2</v>
      </c>
      <c r="J176" s="157">
        <v>1.1424914887800952E-2</v>
      </c>
      <c r="K176" s="157">
        <v>1.050329486921231E-2</v>
      </c>
      <c r="L176" s="157">
        <v>1.3951038153425133E-2</v>
      </c>
      <c r="M176" s="157">
        <v>1.0273720873690273E-2</v>
      </c>
      <c r="N176" s="157">
        <v>-3.8348645305798401E-2</v>
      </c>
      <c r="O176" s="157">
        <v>-5.6909662876816203E-3</v>
      </c>
      <c r="P176" s="157">
        <v>-8.1657764157289758E-2</v>
      </c>
      <c r="Q176" s="157">
        <v>-9.9064222219483744E-3</v>
      </c>
      <c r="R176" s="157">
        <v>-7.5040301655171504E-3</v>
      </c>
      <c r="S176" s="157">
        <v>0.12207792207792223</v>
      </c>
      <c r="T176" s="157">
        <v>-4.0000000000000002E-4</v>
      </c>
      <c r="U176" s="157">
        <v>-7.4410163339382995E-2</v>
      </c>
      <c r="V176" s="157">
        <v>-0.248</v>
      </c>
      <c r="W176" s="157">
        <v>-0.269311440043147</v>
      </c>
    </row>
    <row r="177" spans="2:23" x14ac:dyDescent="0.25">
      <c r="B177" s="156">
        <v>39753</v>
      </c>
      <c r="C177" s="157">
        <v>3.5999999999999999E-3</v>
      </c>
      <c r="D177" s="157">
        <v>3.8E-3</v>
      </c>
      <c r="E177" s="157">
        <v>6.6259999999999999E-3</v>
      </c>
      <c r="F177" s="157">
        <v>0.01</v>
      </c>
      <c r="G177" s="157">
        <v>2.5872673716523575E-2</v>
      </c>
      <c r="H177" s="157">
        <v>1.2501136048455708E-2</v>
      </c>
      <c r="I177" s="157">
        <v>2.6013981211647774E-2</v>
      </c>
      <c r="J177" s="157">
        <v>1.0018242907071651E-2</v>
      </c>
      <c r="K177" s="157">
        <v>1.3258913315867371E-2</v>
      </c>
      <c r="L177" s="157">
        <v>1.0104327781526701E-2</v>
      </c>
      <c r="M177" s="157">
        <v>1.3465714477601809E-2</v>
      </c>
      <c r="N177" s="157">
        <v>3.3574998240304188E-2</v>
      </c>
      <c r="O177" s="157">
        <v>2.2794506897518163E-2</v>
      </c>
      <c r="P177" s="157">
        <v>4.9136295619181203E-2</v>
      </c>
      <c r="Q177" s="157">
        <v>2.0814265523532161E-2</v>
      </c>
      <c r="R177" s="157">
        <v>1.893151589908304E-2</v>
      </c>
      <c r="S177" s="157">
        <v>6.780442804428044E-2</v>
      </c>
      <c r="T177" s="157">
        <v>0.1004</v>
      </c>
      <c r="U177" s="157">
        <v>0.10305343511450382</v>
      </c>
      <c r="V177" s="157">
        <v>-1.77E-2</v>
      </c>
      <c r="W177" s="157">
        <v>-2.50963667678176E-2</v>
      </c>
    </row>
    <row r="178" spans="2:23" x14ac:dyDescent="0.25">
      <c r="B178" s="158">
        <v>39783</v>
      </c>
      <c r="C178" s="159">
        <v>2.8000000000000004E-3</v>
      </c>
      <c r="D178" s="159">
        <v>-1.2999999999999999E-3</v>
      </c>
      <c r="E178" s="159">
        <v>7.1599999999999997E-3</v>
      </c>
      <c r="F178" s="159">
        <v>1.11E-2</v>
      </c>
      <c r="G178" s="159">
        <v>4.7450756054763898E-2</v>
      </c>
      <c r="H178" s="159">
        <v>1.5543661485889926E-2</v>
      </c>
      <c r="I178" s="159">
        <v>7.2833251747804306E-2</v>
      </c>
      <c r="J178" s="159">
        <v>1.1275040441757866E-2</v>
      </c>
      <c r="K178" s="159">
        <v>7.042966027384967E-3</v>
      </c>
      <c r="L178" s="159">
        <v>5.2085488781814515E-3</v>
      </c>
      <c r="M178" s="159">
        <v>7.1625009664131323E-3</v>
      </c>
      <c r="N178" s="159">
        <v>6.0764963720561616E-2</v>
      </c>
      <c r="O178" s="159">
        <v>4.3830111128025484E-2</v>
      </c>
      <c r="P178" s="159">
        <v>8.5076417194316356E-2</v>
      </c>
      <c r="Q178" s="159">
        <v>3.4253510130890508E-2</v>
      </c>
      <c r="R178" s="159">
        <v>3.7275792917074835E-2</v>
      </c>
      <c r="S178" s="159">
        <v>6.0344827586207295E-3</v>
      </c>
      <c r="T178" s="159">
        <v>9.3100000000000002E-2</v>
      </c>
      <c r="U178" s="159">
        <v>0.10258620689655173</v>
      </c>
      <c r="V178" s="159">
        <v>2.6100000000000002E-2</v>
      </c>
      <c r="W178" s="159">
        <v>3.8487423235467298E-2</v>
      </c>
    </row>
    <row r="179" spans="2:23" x14ac:dyDescent="0.25">
      <c r="B179" s="156">
        <v>39814</v>
      </c>
      <c r="C179" s="157">
        <v>4.7999999999999996E-3</v>
      </c>
      <c r="D179" s="157">
        <v>-4.4000000000000003E-3</v>
      </c>
      <c r="E179" s="157">
        <v>6.8489999999999992E-3</v>
      </c>
      <c r="F179" s="157">
        <v>1.0426999999999999E-2</v>
      </c>
      <c r="G179" s="157">
        <v>1.9151846785225635E-2</v>
      </c>
      <c r="H179" s="157">
        <v>1.5023959563289502E-2</v>
      </c>
      <c r="I179" s="157">
        <v>1.6982892509933345E-2</v>
      </c>
      <c r="J179" s="157">
        <v>1.0656210911190067E-2</v>
      </c>
      <c r="K179" s="157">
        <v>2.4279837687890549E-3</v>
      </c>
      <c r="L179" s="157">
        <v>1.8232505616786465E-3</v>
      </c>
      <c r="M179" s="157">
        <v>2.472872425005157E-3</v>
      </c>
      <c r="N179" s="157">
        <v>4.3148378361026918E-2</v>
      </c>
      <c r="O179" s="157">
        <v>2.7674232745897642E-2</v>
      </c>
      <c r="P179" s="157">
        <v>6.4386793749965587E-2</v>
      </c>
      <c r="Q179" s="157">
        <v>2.0970690570266015E-2</v>
      </c>
      <c r="R179" s="157">
        <v>2.0399277209833366E-2</v>
      </c>
      <c r="S179" s="157">
        <v>-6.4294899271325479E-3</v>
      </c>
      <c r="T179" s="157">
        <v>-8.3099999999999993E-2</v>
      </c>
      <c r="U179" s="157">
        <v>6.315955268546225E-2</v>
      </c>
      <c r="V179" s="157">
        <v>4.6600000000000003E-2</v>
      </c>
      <c r="W179" s="157">
        <v>3.0377901089551101E-4</v>
      </c>
    </row>
    <row r="180" spans="2:23" x14ac:dyDescent="0.25">
      <c r="B180" s="156">
        <v>39845</v>
      </c>
      <c r="C180" s="157">
        <v>5.5000000000000005E-3</v>
      </c>
      <c r="D180" s="157">
        <v>2.5999999999999999E-3</v>
      </c>
      <c r="E180" s="157">
        <v>5.4530000000000004E-3</v>
      </c>
      <c r="F180" s="157">
        <v>8.5269999999999999E-3</v>
      </c>
      <c r="G180" s="157">
        <v>1.3136843190044933E-2</v>
      </c>
      <c r="H180" s="157">
        <v>1.0846476199443122E-2</v>
      </c>
      <c r="I180" s="157">
        <v>1.8249261844205611E-2</v>
      </c>
      <c r="J180" s="157">
        <v>8.5445674163990848E-3</v>
      </c>
      <c r="K180" s="157">
        <v>7.1772199826276584E-3</v>
      </c>
      <c r="L180" s="157">
        <v>7.8668044335901133E-3</v>
      </c>
      <c r="M180" s="157">
        <v>7.1268391401848596E-3</v>
      </c>
      <c r="N180" s="157">
        <v>1.3551014927377425E-2</v>
      </c>
      <c r="O180" s="157">
        <v>1.5820216045002722E-2</v>
      </c>
      <c r="P180" s="157">
        <v>1.062367591587865E-2</v>
      </c>
      <c r="Q180" s="157">
        <v>1.1090188648729793E-2</v>
      </c>
      <c r="R180" s="157">
        <v>1.1620833441295941E-2</v>
      </c>
      <c r="S180" s="157">
        <v>2.068074105988793E-2</v>
      </c>
      <c r="T180" s="157">
        <v>1.7500000000000002E-2</v>
      </c>
      <c r="U180" s="157">
        <v>4.0118870728083289E-2</v>
      </c>
      <c r="V180" s="157">
        <v>-2.8400000000000002E-2</v>
      </c>
      <c r="W180" s="157">
        <v>-4.9824873969995798E-2</v>
      </c>
    </row>
    <row r="181" spans="2:23" x14ac:dyDescent="0.25">
      <c r="B181" s="156">
        <v>39873</v>
      </c>
      <c r="C181" s="157">
        <v>2E-3</v>
      </c>
      <c r="D181" s="157">
        <v>-7.4000000000000003E-3</v>
      </c>
      <c r="E181" s="157">
        <v>6.4449999999999993E-3</v>
      </c>
      <c r="F181" s="157">
        <v>9.665E-3</v>
      </c>
      <c r="G181" s="157">
        <v>1.8192267396323958E-2</v>
      </c>
      <c r="H181" s="157">
        <v>1.4055598212531883E-2</v>
      </c>
      <c r="I181" s="157">
        <v>2.7361779424084798E-2</v>
      </c>
      <c r="J181" s="157">
        <v>9.7524425355171029E-3</v>
      </c>
      <c r="K181" s="157">
        <v>-2.8636979296237097E-3</v>
      </c>
      <c r="L181" s="157">
        <v>-9.2616323772687359E-4</v>
      </c>
      <c r="M181" s="157">
        <v>-2.9924022309960607E-3</v>
      </c>
      <c r="N181" s="157">
        <v>1.6201684754407975E-2</v>
      </c>
      <c r="O181" s="157">
        <v>1.5802943773260081E-2</v>
      </c>
      <c r="P181" s="157">
        <v>1.6693423864693857E-2</v>
      </c>
      <c r="Q181" s="157">
        <v>1.3167967277172732E-2</v>
      </c>
      <c r="R181" s="157">
        <v>1.6181122018359639E-2</v>
      </c>
      <c r="S181" s="157">
        <v>-5.0778050778050865E-2</v>
      </c>
      <c r="T181" s="157">
        <v>1.89E-2</v>
      </c>
      <c r="U181" s="157">
        <v>-6.6852367688022274E-2</v>
      </c>
      <c r="V181" s="157">
        <v>7.1800000000000003E-2</v>
      </c>
      <c r="W181" s="157">
        <v>2.65064348418989E-2</v>
      </c>
    </row>
    <row r="182" spans="2:23" x14ac:dyDescent="0.25">
      <c r="B182" s="156">
        <v>39904</v>
      </c>
      <c r="C182" s="157">
        <v>4.7999999999999996E-3</v>
      </c>
      <c r="D182" s="157">
        <v>-1.5E-3</v>
      </c>
      <c r="E182" s="157">
        <v>5.4559999999999999E-3</v>
      </c>
      <c r="F182" s="157">
        <v>8.3560000000000006E-3</v>
      </c>
      <c r="G182" s="157">
        <v>2.7023112003556893E-3</v>
      </c>
      <c r="H182" s="157">
        <v>7.6667082790162766E-3</v>
      </c>
      <c r="I182" s="157">
        <v>-1.0768035067747483E-3</v>
      </c>
      <c r="J182" s="157">
        <v>8.4254071014147058E-3</v>
      </c>
      <c r="K182" s="157">
        <v>3.7035599638512995E-3</v>
      </c>
      <c r="L182" s="157">
        <v>3.4107406262935402E-3</v>
      </c>
      <c r="M182" s="157">
        <v>3.7258554760271068E-3</v>
      </c>
      <c r="N182" s="157">
        <v>-2.0044652314913369E-3</v>
      </c>
      <c r="O182" s="157">
        <v>5.9246790111231462E-3</v>
      </c>
      <c r="P182" s="157">
        <v>-1.1918471619453808E-2</v>
      </c>
      <c r="Q182" s="157">
        <v>3.7439879109788521E-3</v>
      </c>
      <c r="R182" s="157">
        <v>3.7477288362712802E-3</v>
      </c>
      <c r="S182" s="157">
        <v>-4.3421052631578805E-2</v>
      </c>
      <c r="T182" s="157">
        <v>-6.3600000000000004E-2</v>
      </c>
      <c r="U182" s="157">
        <v>-6.381381381381368E-2</v>
      </c>
      <c r="V182" s="157">
        <v>0.1555</v>
      </c>
      <c r="W182" s="157">
        <v>0.324642975755563</v>
      </c>
    </row>
    <row r="183" spans="2:23" x14ac:dyDescent="0.25">
      <c r="B183" s="156">
        <v>39934</v>
      </c>
      <c r="C183" s="157">
        <v>4.6999999999999993E-3</v>
      </c>
      <c r="D183" s="157">
        <v>-7.000000000000001E-4</v>
      </c>
      <c r="E183" s="157">
        <v>5.4510000000000001E-3</v>
      </c>
      <c r="F183" s="157">
        <v>7.6639999999999998E-3</v>
      </c>
      <c r="G183" s="157">
        <v>1.787635747733396E-2</v>
      </c>
      <c r="H183" s="157">
        <v>9.5242609546586365E-3</v>
      </c>
      <c r="I183" s="157">
        <v>2.2522792637848843E-2</v>
      </c>
      <c r="J183" s="157">
        <v>7.7060796912933327E-3</v>
      </c>
      <c r="K183" s="157">
        <v>6.8936945894439994E-3</v>
      </c>
      <c r="L183" s="157">
        <v>5.3282355812251936E-3</v>
      </c>
      <c r="M183" s="157">
        <v>6.9953219801808242E-3</v>
      </c>
      <c r="N183" s="157">
        <v>4.5133899412148848E-2</v>
      </c>
      <c r="O183" s="157">
        <v>2.1557593555690424E-2</v>
      </c>
      <c r="P183" s="157">
        <v>7.151327609285385E-2</v>
      </c>
      <c r="Q183" s="157">
        <v>2.0020784765328647E-2</v>
      </c>
      <c r="R183" s="157">
        <v>1.9669461230164886E-2</v>
      </c>
      <c r="S183" s="157">
        <v>-7.5117370892018753E-2</v>
      </c>
      <c r="T183" s="157">
        <v>-3.2300000000000002E-2</v>
      </c>
      <c r="U183" s="157">
        <v>2.4390243902439046E-2</v>
      </c>
      <c r="V183" s="157">
        <v>0.1249</v>
      </c>
      <c r="W183" s="157">
        <v>0.12225774100539</v>
      </c>
    </row>
    <row r="184" spans="2:23" x14ac:dyDescent="0.25">
      <c r="B184" s="156">
        <v>39965</v>
      </c>
      <c r="C184" s="160">
        <v>3.5999999999999999E-3</v>
      </c>
      <c r="D184" s="160">
        <v>-1E-3</v>
      </c>
      <c r="E184" s="160">
        <v>5.659E-3</v>
      </c>
      <c r="F184" s="160">
        <v>7.5139999999999998E-3</v>
      </c>
      <c r="G184" s="160">
        <v>3.6142779886310095E-3</v>
      </c>
      <c r="H184" s="160">
        <v>8.9928752551517999E-3</v>
      </c>
      <c r="I184" s="160">
        <v>8.1309532498186066E-4</v>
      </c>
      <c r="J184" s="160">
        <v>7.6586496167800888E-3</v>
      </c>
      <c r="K184" s="160">
        <v>2.2876516186369544E-2</v>
      </c>
      <c r="L184" s="160">
        <v>9.1261653344429927E-3</v>
      </c>
      <c r="M184" s="160">
        <v>2.3788095173937762E-2</v>
      </c>
      <c r="N184" s="160">
        <v>4.6663750182280861E-3</v>
      </c>
      <c r="O184" s="160">
        <v>4.2933389007553391E-3</v>
      </c>
      <c r="P184" s="160">
        <v>5.0918625197118317E-3</v>
      </c>
      <c r="Q184" s="160">
        <v>6.6197082261714169E-3</v>
      </c>
      <c r="R184" s="160">
        <v>6.4545282454415709E-3</v>
      </c>
      <c r="S184" s="160">
        <v>5.6323604710701858E-3</v>
      </c>
      <c r="T184" s="160">
        <v>-1.77E-2</v>
      </c>
      <c r="U184" s="160">
        <v>-2.7552674230145957E-2</v>
      </c>
      <c r="V184" s="160">
        <v>-3.2599999999999997E-2</v>
      </c>
      <c r="W184" s="160">
        <v>6.0040771872993401E-3</v>
      </c>
    </row>
    <row r="185" spans="2:23" x14ac:dyDescent="0.25">
      <c r="B185" s="156">
        <v>39995</v>
      </c>
      <c r="C185" s="157">
        <v>2.3999999999999998E-3</v>
      </c>
      <c r="D185" s="157">
        <v>-4.3E-3</v>
      </c>
      <c r="E185" s="157">
        <v>6.0560000000000006E-3</v>
      </c>
      <c r="F185" s="157">
        <v>7.8399999999999997E-3</v>
      </c>
      <c r="G185" s="157">
        <v>9.6968307918874341E-3</v>
      </c>
      <c r="H185" s="157">
        <v>8.4882371997421213E-3</v>
      </c>
      <c r="I185" s="157">
        <v>1.1009015763779439E-2</v>
      </c>
      <c r="J185" s="157">
        <v>7.9142725088872101E-3</v>
      </c>
      <c r="K185" s="157">
        <v>3.3681410328607608E-3</v>
      </c>
      <c r="L185" s="157">
        <v>3.6025613122716571E-3</v>
      </c>
      <c r="M185" s="157">
        <v>3.3531786765208516E-3</v>
      </c>
      <c r="N185" s="157">
        <v>1.2695170754971397E-2</v>
      </c>
      <c r="O185" s="157">
        <v>1.3725793297548528E-2</v>
      </c>
      <c r="P185" s="157">
        <v>1.1771989187349785E-2</v>
      </c>
      <c r="Q185" s="157">
        <v>9.4101684529572793E-3</v>
      </c>
      <c r="R185" s="157">
        <v>9.8061160775166911E-3</v>
      </c>
      <c r="S185" s="157">
        <v>-3.61E-2</v>
      </c>
      <c r="T185" s="157">
        <v>-2.5000000000000001E-2</v>
      </c>
      <c r="U185" s="157">
        <v>-2.3900000000000001E-2</v>
      </c>
      <c r="V185" s="157">
        <v>6.4100000000000004E-2</v>
      </c>
      <c r="W185" s="157">
        <v>0.159338218965134</v>
      </c>
    </row>
    <row r="186" spans="2:23" x14ac:dyDescent="0.25">
      <c r="B186" s="156">
        <v>40026</v>
      </c>
      <c r="C186" s="157">
        <v>1.5E-3</v>
      </c>
      <c r="D186" s="157">
        <v>-3.5999999999999999E-3</v>
      </c>
      <c r="E186" s="157">
        <v>5.1980000000000004E-3</v>
      </c>
      <c r="F186" s="157">
        <v>6.914E-3</v>
      </c>
      <c r="G186" s="157">
        <v>8.0123445163253759E-3</v>
      </c>
      <c r="H186" s="157">
        <v>7.2021007440179474E-3</v>
      </c>
      <c r="I186" s="157">
        <v>7.904942611392185E-3</v>
      </c>
      <c r="J186" s="157">
        <v>6.9350090579709534E-3</v>
      </c>
      <c r="K186" s="157">
        <v>1.9376633650664665E-2</v>
      </c>
      <c r="L186" s="157">
        <v>1.0746060823959791E-2</v>
      </c>
      <c r="M186" s="157">
        <v>1.9946906183436086E-2</v>
      </c>
      <c r="N186" s="157">
        <v>1.692798312832422E-2</v>
      </c>
      <c r="O186" s="157">
        <v>6.7042454963244236E-3</v>
      </c>
      <c r="P186" s="157">
        <v>2.6193979308251292E-2</v>
      </c>
      <c r="Q186" s="157">
        <v>1.0346827388469482E-2</v>
      </c>
      <c r="R186" s="157">
        <v>9.5950822758483767E-3</v>
      </c>
      <c r="S186" s="157">
        <v>7.4000000000000003E-3</v>
      </c>
      <c r="T186" s="157">
        <v>1.11E-2</v>
      </c>
      <c r="U186" s="157">
        <v>0</v>
      </c>
      <c r="V186" s="157">
        <v>3.15E-2</v>
      </c>
      <c r="W186" s="157">
        <v>7.9817546212048701E-2</v>
      </c>
    </row>
    <row r="187" spans="2:23" x14ac:dyDescent="0.25">
      <c r="B187" s="156">
        <v>40057</v>
      </c>
      <c r="C187" s="157">
        <v>2.3999999999999998E-3</v>
      </c>
      <c r="D187" s="157">
        <v>4.1999999999999997E-3</v>
      </c>
      <c r="E187" s="157">
        <v>5.0000000000000001E-3</v>
      </c>
      <c r="F187" s="157">
        <v>6.9150000000000001E-3</v>
      </c>
      <c r="G187" s="157">
        <v>4.9756964657463598E-3</v>
      </c>
      <c r="H187" s="157">
        <v>6.8869691560307089E-3</v>
      </c>
      <c r="I187" s="157">
        <v>4.9945308622181273E-3</v>
      </c>
      <c r="J187" s="157">
        <v>6.9322238776599043E-3</v>
      </c>
      <c r="K187" s="157">
        <v>3.7838348033098157E-2</v>
      </c>
      <c r="L187" s="157">
        <v>2.5063519846423077E-2</v>
      </c>
      <c r="M187" s="157">
        <v>3.8650672811818554E-2</v>
      </c>
      <c r="N187" s="157">
        <v>8.9296500624169717E-3</v>
      </c>
      <c r="O187" s="157">
        <v>6.4767854251435164E-3</v>
      </c>
      <c r="P187" s="157">
        <v>1.1233346836410973E-2</v>
      </c>
      <c r="Q187" s="157">
        <v>8.4491175366128157E-3</v>
      </c>
      <c r="R187" s="157">
        <v>7.4392952259607625E-3</v>
      </c>
      <c r="S187" s="157">
        <v>-5.74E-2</v>
      </c>
      <c r="T187" s="157">
        <v>-3.6999999999999998E-2</v>
      </c>
      <c r="U187" s="157">
        <v>9.7000000000000003E-3</v>
      </c>
      <c r="V187" s="157">
        <v>8.8999999999999996E-2</v>
      </c>
      <c r="W187" s="157">
        <v>7.3700000000000002E-2</v>
      </c>
    </row>
    <row r="188" spans="2:23" x14ac:dyDescent="0.25">
      <c r="B188" s="156">
        <v>40087</v>
      </c>
      <c r="C188" s="157">
        <v>2.8000000000000004E-3</v>
      </c>
      <c r="D188" s="157">
        <v>5.0000000000000001E-4</v>
      </c>
      <c r="E188" s="157">
        <v>5.0000000000000001E-3</v>
      </c>
      <c r="F188" s="157">
        <v>6.9120000000000006E-3</v>
      </c>
      <c r="G188" s="157">
        <v>5.2895548573796969E-3</v>
      </c>
      <c r="H188" s="157">
        <v>7.3312666205049837E-3</v>
      </c>
      <c r="I188" s="157">
        <v>4.9211105699300539E-3</v>
      </c>
      <c r="J188" s="157">
        <v>6.9347508068209329E-3</v>
      </c>
      <c r="K188" s="157">
        <v>1.4263194591808803E-2</v>
      </c>
      <c r="L188" s="157">
        <v>9.0719309938362969E-3</v>
      </c>
      <c r="M188" s="157">
        <v>1.458483969057367E-2</v>
      </c>
      <c r="N188" s="157">
        <v>-1.1225416338219274E-2</v>
      </c>
      <c r="O188" s="157">
        <v>5.1480852963001755E-3</v>
      </c>
      <c r="P188" s="157">
        <v>-2.653811703597686E-2</v>
      </c>
      <c r="Q188" s="157">
        <v>2.2076229486396315E-3</v>
      </c>
      <c r="R188" s="157">
        <v>1.7731268525964516E-3</v>
      </c>
      <c r="S188" s="157">
        <v>-1.9199999999999998E-2</v>
      </c>
      <c r="T188" s="157">
        <v>-1.18E-2</v>
      </c>
      <c r="U188" s="157">
        <v>2.6100000000000002E-2</v>
      </c>
      <c r="V188" s="157">
        <v>5.0000000000000001E-4</v>
      </c>
      <c r="W188" s="157">
        <v>2.6200000000000001E-2</v>
      </c>
    </row>
    <row r="189" spans="2:23" x14ac:dyDescent="0.25">
      <c r="B189" s="156">
        <v>40118</v>
      </c>
      <c r="C189" s="157">
        <v>4.0999999999999995E-3</v>
      </c>
      <c r="D189" s="157">
        <v>1E-3</v>
      </c>
      <c r="E189" s="157">
        <v>5.0000000000000001E-3</v>
      </c>
      <c r="F189" s="157">
        <v>6.5900000000000004E-3</v>
      </c>
      <c r="G189" s="157">
        <v>6.9429130357459012E-3</v>
      </c>
      <c r="H189" s="157">
        <v>6.7074735140726371E-3</v>
      </c>
      <c r="I189" s="157">
        <v>6.7481658987458282E-3</v>
      </c>
      <c r="J189" s="157">
        <v>6.60419208162355E-3</v>
      </c>
      <c r="K189" s="157">
        <v>5.2753493237689408E-3</v>
      </c>
      <c r="L189" s="157">
        <v>4.7380947182253941E-3</v>
      </c>
      <c r="M189" s="157">
        <v>5.3107625923161095E-3</v>
      </c>
      <c r="N189" s="157">
        <v>1.0404262619331028E-2</v>
      </c>
      <c r="O189" s="157">
        <v>7.4244262591320886E-3</v>
      </c>
      <c r="P189" s="157">
        <v>1.3089816206218963E-2</v>
      </c>
      <c r="Q189" s="157">
        <v>7.5265392781316276E-3</v>
      </c>
      <c r="R189" s="157">
        <v>7.3236594458359061E-3</v>
      </c>
      <c r="S189" s="157">
        <v>3.7000000000000002E-3</v>
      </c>
      <c r="T189" s="157">
        <v>2.1700000000000001E-2</v>
      </c>
      <c r="U189" s="157">
        <v>0.15029999999999999</v>
      </c>
      <c r="V189" s="157">
        <v>8.9399999999999993E-2</v>
      </c>
      <c r="W189" s="157">
        <v>0.12590000000000001</v>
      </c>
    </row>
    <row r="190" spans="2:23" x14ac:dyDescent="0.25">
      <c r="B190" s="158">
        <v>40148</v>
      </c>
      <c r="C190" s="159">
        <v>3.7000000000000002E-3</v>
      </c>
      <c r="D190" s="159">
        <v>-2.5999999999999999E-3</v>
      </c>
      <c r="E190" s="159">
        <v>5.5360000000000001E-3</v>
      </c>
      <c r="F190" s="159">
        <v>7.2379999999999996E-3</v>
      </c>
      <c r="G190" s="159">
        <v>8.7082865304144441E-3</v>
      </c>
      <c r="H190" s="159">
        <v>7.3197173721430975E-3</v>
      </c>
      <c r="I190" s="159">
        <v>7.9925226473791522E-3</v>
      </c>
      <c r="J190" s="159">
        <v>7.2714853110489308E-3</v>
      </c>
      <c r="K190" s="159">
        <v>-2.4499018849973297E-2</v>
      </c>
      <c r="L190" s="159">
        <v>1.0268167593878719E-3</v>
      </c>
      <c r="M190" s="159">
        <v>-2.608336772595965E-2</v>
      </c>
      <c r="N190" s="159">
        <v>1.7772784019975063E-2</v>
      </c>
      <c r="O190" s="159">
        <v>1.0039821035961793E-2</v>
      </c>
      <c r="P190" s="159">
        <v>2.49879053973876E-2</v>
      </c>
      <c r="Q190" s="159">
        <v>8.5555637505398963E-3</v>
      </c>
      <c r="R190" s="159">
        <v>1.0049499632182934E-2</v>
      </c>
      <c r="S190" s="159">
        <v>1.0500000000000001E-2</v>
      </c>
      <c r="T190" s="159">
        <v>-4.53E-2</v>
      </c>
      <c r="U190" s="159">
        <v>-0.1053</v>
      </c>
      <c r="V190" s="159">
        <v>2.3E-2</v>
      </c>
      <c r="W190" s="159">
        <v>4.82E-2</v>
      </c>
    </row>
    <row r="191" spans="2:23" x14ac:dyDescent="0.25">
      <c r="B191" s="156">
        <v>40179</v>
      </c>
      <c r="C191" s="157">
        <v>7.4999999999999997E-3</v>
      </c>
      <c r="D191" s="157">
        <v>6.3E-3</v>
      </c>
      <c r="E191" s="157">
        <v>5.0000000000000001E-3</v>
      </c>
      <c r="F191" s="157">
        <v>6.5820000000000002E-3</v>
      </c>
      <c r="G191" s="157">
        <v>1.097931369367644E-2</v>
      </c>
      <c r="H191" s="157">
        <v>8.2281848536256419E-3</v>
      </c>
      <c r="I191" s="157">
        <v>1.1263032484013946E-2</v>
      </c>
      <c r="J191" s="157">
        <v>6.6010030024445943E-3</v>
      </c>
      <c r="K191" s="157">
        <v>1.5041145992075622E-2</v>
      </c>
      <c r="L191" s="157">
        <v>1.493055744004157E-2</v>
      </c>
      <c r="M191" s="157">
        <v>1.5046140500441174E-2</v>
      </c>
      <c r="N191" s="157">
        <v>1.1834609855305711E-2</v>
      </c>
      <c r="O191" s="157">
        <v>1.2045747455373901E-2</v>
      </c>
      <c r="P191" s="157">
        <v>1.1661716708002867E-2</v>
      </c>
      <c r="Q191" s="157">
        <v>9.7731950146779933E-3</v>
      </c>
      <c r="R191" s="157">
        <v>9.1757963410943333E-3</v>
      </c>
      <c r="S191" s="157">
        <v>7.6700000000000004E-2</v>
      </c>
      <c r="T191" s="157">
        <v>3.818834796488435E-2</v>
      </c>
      <c r="U191" s="157">
        <v>6.4500000000000002E-2</v>
      </c>
      <c r="V191" s="157">
        <v>-4.6500000000000007E-2</v>
      </c>
      <c r="W191" s="157">
        <v>-3.6700000000000003E-2</v>
      </c>
    </row>
    <row r="192" spans="2:23" x14ac:dyDescent="0.25">
      <c r="B192" s="156">
        <v>40210</v>
      </c>
      <c r="C192" s="157">
        <v>7.7999999999999996E-3</v>
      </c>
      <c r="D192" s="157">
        <v>1.18E-2</v>
      </c>
      <c r="E192" s="157">
        <v>5.0000000000000001E-3</v>
      </c>
      <c r="F192" s="157">
        <v>5.9250000000000006E-3</v>
      </c>
      <c r="G192" s="157">
        <v>9.0450613549348802E-3</v>
      </c>
      <c r="H192" s="157">
        <v>6.0882822991035201E-3</v>
      </c>
      <c r="I192" s="157">
        <v>1.3751604906817594E-2</v>
      </c>
      <c r="J192" s="157">
        <v>5.943778591531057E-3</v>
      </c>
      <c r="K192" s="157">
        <v>2.2560191371277183E-2</v>
      </c>
      <c r="L192" s="157">
        <v>1.4448888793822556E-2</v>
      </c>
      <c r="M192" s="157">
        <v>2.3074542855879843E-2</v>
      </c>
      <c r="N192" s="157">
        <v>1.7539435847949481E-2</v>
      </c>
      <c r="O192" s="157">
        <v>1.2428806353280919E-2</v>
      </c>
      <c r="P192" s="157">
        <v>2.2090669014084519E-2</v>
      </c>
      <c r="Q192" s="157">
        <v>1.0847692602152792E-2</v>
      </c>
      <c r="R192" s="157">
        <v>1.1051677448916886E-2</v>
      </c>
      <c r="S192" s="157">
        <v>-3.4000000000000002E-2</v>
      </c>
      <c r="T192" s="157">
        <v>-5.2400000000000002E-2</v>
      </c>
      <c r="U192" s="157">
        <v>-1.2E-2</v>
      </c>
      <c r="V192" s="157">
        <v>1.6799999999999999E-2</v>
      </c>
      <c r="W192" s="157">
        <v>3.15E-2</v>
      </c>
    </row>
    <row r="193" spans="2:23" x14ac:dyDescent="0.25">
      <c r="B193" s="156">
        <v>40238</v>
      </c>
      <c r="C193" s="157">
        <v>5.1999999999999998E-3</v>
      </c>
      <c r="D193" s="157">
        <v>9.4000000000000004E-3</v>
      </c>
      <c r="E193" s="157">
        <v>5.7959999999999999E-3</v>
      </c>
      <c r="F193" s="157">
        <v>7.5690000000000002E-3</v>
      </c>
      <c r="G193" s="157">
        <v>1.2009950317068974E-2</v>
      </c>
      <c r="H193" s="157">
        <v>8.9855396872136062E-3</v>
      </c>
      <c r="I193" s="157">
        <v>1.3189327726650157E-2</v>
      </c>
      <c r="J193" s="157">
        <v>7.5991617697890312E-3</v>
      </c>
      <c r="K193" s="157">
        <v>2.3873263217653928E-2</v>
      </c>
      <c r="L193" s="157">
        <v>1.3731774429907251E-2</v>
      </c>
      <c r="M193" s="157">
        <v>2.447443338662203E-2</v>
      </c>
      <c r="N193" s="157">
        <v>1.9724740037552646E-2</v>
      </c>
      <c r="O193" s="157">
        <v>1.4252110827741804E-2</v>
      </c>
      <c r="P193" s="157">
        <v>2.4425219297301126E-2</v>
      </c>
      <c r="Q193" s="157">
        <v>1.3131364822680514E-2</v>
      </c>
      <c r="R193" s="157">
        <v>1.188034317147979E-2</v>
      </c>
      <c r="S193" s="157">
        <v>-1.66E-2</v>
      </c>
      <c r="T193" s="157">
        <v>-2.4E-2</v>
      </c>
      <c r="U193" s="157">
        <v>4.2799999999999998E-2</v>
      </c>
      <c r="V193" s="157">
        <v>5.28E-2</v>
      </c>
      <c r="W193" s="157">
        <v>-1.3599999999999999E-2</v>
      </c>
    </row>
    <row r="194" spans="2:23" x14ac:dyDescent="0.25">
      <c r="B194" s="156">
        <v>40269</v>
      </c>
      <c r="C194" s="157">
        <v>5.7000000000000002E-3</v>
      </c>
      <c r="D194" s="157">
        <v>7.7000000000000002E-3</v>
      </c>
      <c r="E194" s="157">
        <v>5.0000000000000001E-3</v>
      </c>
      <c r="F194" s="157">
        <v>6.6390000000000008E-3</v>
      </c>
      <c r="G194" s="157">
        <v>1.9809189564448104E-3</v>
      </c>
      <c r="H194" s="157">
        <v>4.6546371843407819E-3</v>
      </c>
      <c r="I194" s="157">
        <v>1.6899831743848459E-3</v>
      </c>
      <c r="J194" s="157">
        <v>6.6306101555004826E-3</v>
      </c>
      <c r="K194" s="157">
        <v>1.4382883937917867E-2</v>
      </c>
      <c r="L194" s="157">
        <v>1.0847013431368957E-2</v>
      </c>
      <c r="M194" s="157">
        <v>1.4587833943307649E-2</v>
      </c>
      <c r="N194" s="157">
        <v>6.781102641872927E-3</v>
      </c>
      <c r="O194" s="157">
        <v>1.7186409065830244E-3</v>
      </c>
      <c r="P194" s="157">
        <v>1.1084908634626967E-2</v>
      </c>
      <c r="Q194" s="157">
        <v>5.5915868590132867E-3</v>
      </c>
      <c r="R194" s="157">
        <v>5.442609593253156E-3</v>
      </c>
      <c r="S194" s="157">
        <v>-2.8299999999999999E-2</v>
      </c>
      <c r="T194" s="157">
        <v>-4.3099999999999999E-2</v>
      </c>
      <c r="U194" s="157">
        <v>1.47E-2</v>
      </c>
      <c r="V194" s="157">
        <v>-4.0399999999999998E-2</v>
      </c>
      <c r="W194" s="157">
        <v>-4.7999999999999996E-3</v>
      </c>
    </row>
    <row r="195" spans="2:23" x14ac:dyDescent="0.25">
      <c r="B195" s="156">
        <v>40299</v>
      </c>
      <c r="C195" s="157">
        <v>4.3E-3</v>
      </c>
      <c r="D195" s="157">
        <v>1.1900000000000001E-2</v>
      </c>
      <c r="E195" s="157">
        <v>5.5129999999999997E-3</v>
      </c>
      <c r="F195" s="157">
        <v>7.4999999999999997E-3</v>
      </c>
      <c r="G195" s="157">
        <v>1.1588936909692205E-2</v>
      </c>
      <c r="H195" s="157">
        <v>8.3240488499787268E-3</v>
      </c>
      <c r="I195" s="157">
        <v>1.0299143431612423E-2</v>
      </c>
      <c r="J195" s="157">
        <v>7.5134720654326248E-3</v>
      </c>
      <c r="K195" s="157">
        <v>1.8236136766313749E-2</v>
      </c>
      <c r="L195" s="157">
        <v>1.7844925590415617E-2</v>
      </c>
      <c r="M195" s="157">
        <v>1.8257817190892034E-2</v>
      </c>
      <c r="N195" s="157">
        <v>-3.4396642961919133E-3</v>
      </c>
      <c r="O195" s="157">
        <v>7.8375941315527164E-3</v>
      </c>
      <c r="P195" s="157">
        <v>-1.3977582651500176E-2</v>
      </c>
      <c r="Q195" s="157">
        <v>6.6504925081498634E-3</v>
      </c>
      <c r="R195" s="157">
        <v>5.1936078609597924E-3</v>
      </c>
      <c r="S195" s="157">
        <v>4.9799999999999997E-2</v>
      </c>
      <c r="T195" s="157">
        <v>-2.93E-2</v>
      </c>
      <c r="U195" s="157">
        <v>4.3499999999999997E-2</v>
      </c>
      <c r="V195" s="157">
        <v>-6.6400000000000001E-2</v>
      </c>
      <c r="W195" s="157">
        <v>-3.5400000000000001E-2</v>
      </c>
    </row>
    <row r="196" spans="2:23" x14ac:dyDescent="0.25">
      <c r="B196" s="156">
        <v>40330</v>
      </c>
      <c r="C196" s="160">
        <v>0</v>
      </c>
      <c r="D196" s="160">
        <v>8.5000000000000006E-3</v>
      </c>
      <c r="E196" s="160">
        <v>5.5919999999999997E-3</v>
      </c>
      <c r="F196" s="157">
        <v>7.9080000000000001E-3</v>
      </c>
      <c r="G196" s="160">
        <v>9.3902683889968142E-3</v>
      </c>
      <c r="H196" s="160">
        <v>7.4620715981703611E-3</v>
      </c>
      <c r="I196" s="160">
        <v>1.3084540502671382E-2</v>
      </c>
      <c r="J196" s="160">
        <v>7.8961137801456527E-3</v>
      </c>
      <c r="K196" s="160">
        <v>1.1870273872439663E-2</v>
      </c>
      <c r="L196" s="160">
        <v>1.164929800976422E-2</v>
      </c>
      <c r="M196" s="160">
        <v>1.1888616230387949E-2</v>
      </c>
      <c r="N196" s="160">
        <v>1.2748792428046274E-2</v>
      </c>
      <c r="O196" s="160">
        <v>9.3435796743288613E-3</v>
      </c>
      <c r="P196" s="160">
        <v>1.7439261951544438E-2</v>
      </c>
      <c r="Q196" s="160">
        <v>9.8649248778734933E-3</v>
      </c>
      <c r="R196" s="160">
        <v>1.0295884233678443E-2</v>
      </c>
      <c r="S196" s="160">
        <v>-8.3999999999999995E-3</v>
      </c>
      <c r="T196" s="160">
        <v>-1.44E-2</v>
      </c>
      <c r="U196" s="160">
        <v>2.92E-2</v>
      </c>
      <c r="V196" s="160">
        <v>-3.3500000000000002E-2</v>
      </c>
      <c r="W196" s="160">
        <v>3.0200000000000001E-2</v>
      </c>
    </row>
    <row r="197" spans="2:23" x14ac:dyDescent="0.25">
      <c r="B197" s="156">
        <v>40360</v>
      </c>
      <c r="C197" s="157">
        <v>1E-4</v>
      </c>
      <c r="D197" s="157">
        <v>1.5E-3</v>
      </c>
      <c r="E197" s="157">
        <v>6.1570000000000001E-3</v>
      </c>
      <c r="F197" s="157">
        <v>8.5919999999999989E-3</v>
      </c>
      <c r="G197" s="157">
        <v>1.6313801418533558E-2</v>
      </c>
      <c r="H197" s="157">
        <v>1.2215757929115112E-2</v>
      </c>
      <c r="I197" s="157">
        <v>1.5536271471605634E-2</v>
      </c>
      <c r="J197" s="157">
        <v>8.5893624050215056E-3</v>
      </c>
      <c r="K197" s="157">
        <v>4.9073637897836253E-3</v>
      </c>
      <c r="L197" s="157">
        <v>4.6260447317543196E-3</v>
      </c>
      <c r="M197" s="157">
        <v>4.9219128220761021E-3</v>
      </c>
      <c r="N197" s="157">
        <v>1.5812421811759458E-2</v>
      </c>
      <c r="O197" s="157">
        <v>1.3492728971514767E-2</v>
      </c>
      <c r="P197" s="157">
        <v>1.9013518329727974E-2</v>
      </c>
      <c r="Q197" s="157">
        <v>1.2901217487548466E-2</v>
      </c>
      <c r="R197" s="157">
        <v>1.2122980963241048E-2</v>
      </c>
      <c r="S197" s="157">
        <v>-2.46E-2</v>
      </c>
      <c r="T197" s="157">
        <v>4.0800000000000003E-2</v>
      </c>
      <c r="U197" s="157">
        <v>-3.9100000000000003E-2</v>
      </c>
      <c r="V197" s="157">
        <v>0.108</v>
      </c>
      <c r="W197" s="157">
        <v>0.1183</v>
      </c>
    </row>
    <row r="198" spans="2:23" x14ac:dyDescent="0.25">
      <c r="B198" s="156">
        <v>40391</v>
      </c>
      <c r="C198" s="157">
        <v>4.0000000000000002E-4</v>
      </c>
      <c r="D198" s="157">
        <v>7.7000000000000002E-3</v>
      </c>
      <c r="E198" s="157">
        <v>5.914E-3</v>
      </c>
      <c r="F198" s="157">
        <v>8.8629999999999994E-3</v>
      </c>
      <c r="G198" s="157">
        <v>1.3899999999999999E-2</v>
      </c>
      <c r="H198" s="157">
        <v>9.4999999999999998E-3</v>
      </c>
      <c r="I198" s="157">
        <v>1.7399999999999999E-2</v>
      </c>
      <c r="J198" s="157">
        <v>8.8999999999999999E-3</v>
      </c>
      <c r="K198" s="157">
        <v>1.5900000000000001E-2</v>
      </c>
      <c r="L198" s="157">
        <v>1.0500000000000001E-2</v>
      </c>
      <c r="M198" s="157">
        <v>1.6199999999999999E-2</v>
      </c>
      <c r="N198" s="157">
        <v>0.02</v>
      </c>
      <c r="O198" s="157">
        <v>9.9000000000000008E-3</v>
      </c>
      <c r="P198" s="157">
        <v>3.32E-2</v>
      </c>
      <c r="Q198" s="157">
        <v>1.3899999999999999E-2</v>
      </c>
      <c r="R198" s="157">
        <v>1.37E-2</v>
      </c>
      <c r="S198" s="157">
        <v>-6.9999999999999999E-4</v>
      </c>
      <c r="T198" s="157">
        <v>-2.9700000000000001E-2</v>
      </c>
      <c r="U198" s="157">
        <v>3.5799999999999998E-2</v>
      </c>
      <c r="V198" s="157">
        <v>-3.5099999999999999E-2</v>
      </c>
      <c r="W198" s="157">
        <v>3.5000000000000001E-3</v>
      </c>
    </row>
    <row r="199" spans="2:23" x14ac:dyDescent="0.25">
      <c r="B199" s="156">
        <v>40422</v>
      </c>
      <c r="C199" s="157">
        <v>4.4999999999999997E-3</v>
      </c>
      <c r="D199" s="157">
        <v>1.15E-2</v>
      </c>
      <c r="E199" s="157">
        <v>5.7060000000000001E-3</v>
      </c>
      <c r="F199" s="157">
        <v>8.3999999999999995E-3</v>
      </c>
      <c r="G199" s="157">
        <v>4.7999999999999996E-3</v>
      </c>
      <c r="H199" s="157">
        <v>8.5000000000000006E-3</v>
      </c>
      <c r="I199" s="157">
        <v>2.0999999999999999E-3</v>
      </c>
      <c r="J199" s="157">
        <v>8.5000000000000006E-3</v>
      </c>
      <c r="K199" s="157">
        <v>2.9899999999999999E-2</v>
      </c>
      <c r="L199" s="157">
        <v>1.9599999999999999E-2</v>
      </c>
      <c r="M199" s="157">
        <v>3.0499999999999999E-2</v>
      </c>
      <c r="N199" s="157">
        <v>5.1999999999999998E-3</v>
      </c>
      <c r="O199" s="157">
        <v>7.3000000000000001E-3</v>
      </c>
      <c r="P199" s="157">
        <v>2.7000000000000001E-3</v>
      </c>
      <c r="Q199" s="157">
        <v>7.4999999999999997E-3</v>
      </c>
      <c r="R199" s="157">
        <v>6.1999999999999998E-3</v>
      </c>
      <c r="S199" s="157">
        <v>-3.5200000000000002E-2</v>
      </c>
      <c r="T199" s="157">
        <v>3.7900000000000003E-2</v>
      </c>
      <c r="U199" s="157">
        <v>7.4999999999999997E-3</v>
      </c>
      <c r="V199" s="157">
        <v>6.5799999999999997E-2</v>
      </c>
      <c r="W199" s="157">
        <v>5.1299999999999998E-2</v>
      </c>
    </row>
  </sheetData>
  <hyperlinks>
    <hyperlink ref="C3" r:id="rId1" xr:uid="{00000000-0004-0000-0000-000000000000}"/>
    <hyperlink ref="D3" r:id="rId2" xr:uid="{00000000-0004-0000-0000-000001000000}"/>
    <hyperlink ref="E3" r:id="rId3" xr:uid="{00000000-0004-0000-0000-000002000000}"/>
    <hyperlink ref="F3" r:id="rId4" xr:uid="{00000000-0004-0000-0000-000003000000}"/>
    <hyperlink ref="G3" r:id="rId5" xr:uid="{00000000-0004-0000-0000-000004000000}"/>
    <hyperlink ref="S3" r:id="rId6" xr:uid="{00000000-0004-0000-0000-000005000000}"/>
    <hyperlink ref="T3:U3" r:id="rId7" display="link" xr:uid="{00000000-0004-0000-0000-000006000000}"/>
    <hyperlink ref="V3" r:id="rId8" xr:uid="{00000000-0004-0000-0000-000007000000}"/>
    <hyperlink ref="W3" r:id="rId9" xr:uid="{00000000-0004-0000-0000-000008000000}"/>
    <hyperlink ref="H3:R3" r:id="rId10" display="link" xr:uid="{00000000-0004-0000-0000-000009000000}"/>
  </hyperlinks>
  <pageMargins left="0.7" right="0.7" top="0.75" bottom="0.75" header="0.3" footer="0.3"/>
  <drawing r:id="rId1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9" tint="0.79998168889431442"/>
  </sheetPr>
  <dimension ref="B1:U37"/>
  <sheetViews>
    <sheetView showGridLines="0" showRowColHeaders="0" tabSelected="1" zoomScale="140" zoomScaleNormal="140" workbookViewId="0">
      <selection activeCell="F7" sqref="F7"/>
    </sheetView>
  </sheetViews>
  <sheetFormatPr defaultColWidth="9.140625" defaultRowHeight="15" x14ac:dyDescent="0.25"/>
  <cols>
    <col min="1" max="1" width="7.7109375" customWidth="1"/>
    <col min="2" max="2" width="4.140625" customWidth="1"/>
    <col min="3" max="3" width="1.7109375" customWidth="1"/>
    <col min="4" max="4" width="41" customWidth="1"/>
    <col min="5" max="5" width="1.7109375" customWidth="1"/>
    <col min="6" max="6" width="16.42578125" customWidth="1"/>
    <col min="7" max="7" width="2.7109375" customWidth="1"/>
    <col min="8" max="8" width="13.7109375" customWidth="1"/>
    <col min="9" max="9" width="2.7109375" customWidth="1"/>
    <col min="10" max="10" width="9.7109375" bestFit="1" customWidth="1"/>
    <col min="11" max="11" width="3.140625" customWidth="1"/>
    <col min="12" max="12" width="9.140625" customWidth="1"/>
    <col min="13" max="13" width="3.140625" customWidth="1"/>
    <col min="14" max="21" width="9.140625" customWidth="1"/>
    <col min="22" max="22" width="7.7109375" customWidth="1"/>
    <col min="23" max="23" width="10.7109375" customWidth="1"/>
  </cols>
  <sheetData>
    <row r="1" spans="2:21" ht="9" customHeight="1" x14ac:dyDescent="0.25">
      <c r="J1" s="35"/>
      <c r="K1" s="35"/>
      <c r="L1" s="35"/>
      <c r="M1" s="35"/>
      <c r="N1" s="35"/>
      <c r="O1" s="35"/>
      <c r="P1" s="35"/>
      <c r="Q1" s="35"/>
      <c r="R1" s="35"/>
    </row>
    <row r="2" spans="2:21" ht="23.25" x14ac:dyDescent="0.35">
      <c r="B2" s="190" t="s">
        <v>184</v>
      </c>
      <c r="C2" s="31"/>
      <c r="D2" s="31"/>
      <c r="E2" s="31"/>
      <c r="F2" s="31"/>
      <c r="H2" s="128"/>
      <c r="I2" s="128"/>
      <c r="J2" s="225"/>
      <c r="K2" s="225"/>
      <c r="L2" s="225"/>
      <c r="M2" s="225"/>
      <c r="N2" s="225"/>
      <c r="O2" s="225"/>
      <c r="P2" s="225"/>
      <c r="Q2" s="225"/>
      <c r="R2" s="128"/>
      <c r="S2" s="225"/>
      <c r="T2" s="225"/>
      <c r="U2" s="225"/>
    </row>
    <row r="4" spans="2:21" ht="21" customHeight="1" x14ac:dyDescent="0.25">
      <c r="D4" s="29"/>
      <c r="F4" s="215">
        <v>2000</v>
      </c>
      <c r="H4" s="26"/>
      <c r="J4" s="148"/>
      <c r="L4" s="32" t="str">
        <f>IF('ANEXO DE APOIO'!I5,'ANEXO DE APOIO'!K5,"")</f>
        <v/>
      </c>
    </row>
    <row r="5" spans="2:21" ht="12.75" customHeight="1" x14ac:dyDescent="0.25">
      <c r="B5" s="31"/>
      <c r="C5" s="31"/>
      <c r="D5" s="31"/>
      <c r="E5" s="31"/>
      <c r="F5" s="216"/>
      <c r="G5" s="31"/>
      <c r="H5" s="31"/>
      <c r="I5" s="31"/>
      <c r="J5" s="34"/>
      <c r="K5" s="31"/>
      <c r="L5" s="33"/>
      <c r="M5" s="31"/>
      <c r="N5" s="31"/>
      <c r="O5" s="31"/>
      <c r="P5" s="31"/>
      <c r="Q5" s="31"/>
      <c r="R5" s="31"/>
      <c r="S5" s="31"/>
      <c r="T5" s="31"/>
      <c r="U5" s="31"/>
    </row>
    <row r="6" spans="2:21" ht="12.75" customHeight="1" x14ac:dyDescent="0.25">
      <c r="F6" s="217"/>
      <c r="J6" s="30"/>
      <c r="L6" s="28"/>
    </row>
    <row r="7" spans="2:21" ht="21" customHeight="1" x14ac:dyDescent="0.25">
      <c r="D7" s="29" t="s">
        <v>30</v>
      </c>
      <c r="F7" s="215">
        <v>800</v>
      </c>
      <c r="J7" s="148"/>
      <c r="L7" s="32" t="str">
        <f>IF('ANEXO DE APOIO'!I6,'ANEXO DE APOIO'!K6,"")</f>
        <v/>
      </c>
    </row>
    <row r="8" spans="2:21" ht="12.75" customHeight="1" x14ac:dyDescent="0.25">
      <c r="B8" s="31"/>
      <c r="C8" s="31"/>
      <c r="D8" s="31"/>
      <c r="E8" s="31"/>
      <c r="F8" s="216"/>
      <c r="G8" s="31"/>
      <c r="H8" s="146"/>
      <c r="I8" s="31"/>
      <c r="J8" s="34"/>
      <c r="K8" s="31"/>
      <c r="L8" s="33"/>
      <c r="M8" s="31"/>
      <c r="N8" s="31"/>
      <c r="O8" s="31"/>
      <c r="P8" s="31"/>
      <c r="Q8" s="31"/>
      <c r="R8" s="31"/>
      <c r="S8" s="31"/>
      <c r="T8" s="31"/>
      <c r="U8" s="31"/>
    </row>
    <row r="9" spans="2:21" ht="12.75" customHeight="1" x14ac:dyDescent="0.25">
      <c r="F9" s="217"/>
      <c r="H9" s="147"/>
      <c r="J9" s="30"/>
      <c r="L9" s="28"/>
    </row>
    <row r="10" spans="2:21" ht="21" customHeight="1" x14ac:dyDescent="0.25">
      <c r="D10" s="29" t="s">
        <v>10</v>
      </c>
      <c r="F10" s="218">
        <v>0.12</v>
      </c>
      <c r="G10" s="161"/>
      <c r="J10" s="148"/>
      <c r="L10" s="32" t="str">
        <f>IF('ANEXO DE APOIO'!I7,'ANEXO DE APOIO'!K7,"")</f>
        <v/>
      </c>
    </row>
    <row r="11" spans="2:21" ht="12.75" customHeight="1" x14ac:dyDescent="0.25">
      <c r="B11" s="31"/>
      <c r="C11" s="31"/>
      <c r="D11" s="31"/>
      <c r="E11" s="31"/>
      <c r="F11" s="216"/>
      <c r="G11" s="31"/>
      <c r="H11" s="146"/>
      <c r="I11" s="31"/>
      <c r="J11" s="34"/>
      <c r="K11" s="31"/>
      <c r="L11" s="33"/>
      <c r="M11" s="31"/>
      <c r="N11" s="31"/>
      <c r="O11" s="31"/>
      <c r="P11" s="31"/>
      <c r="Q11" s="31"/>
      <c r="R11" s="31"/>
      <c r="S11" s="31"/>
      <c r="T11" s="31"/>
      <c r="U11" s="31"/>
    </row>
    <row r="12" spans="2:21" ht="12.75" customHeight="1" x14ac:dyDescent="0.25">
      <c r="F12" s="217"/>
      <c r="H12" s="147"/>
      <c r="J12" s="30"/>
      <c r="L12" s="28"/>
    </row>
    <row r="13" spans="2:21" ht="21" customHeight="1" x14ac:dyDescent="0.25">
      <c r="D13" s="29" t="s">
        <v>11</v>
      </c>
      <c r="F13" s="219">
        <v>40</v>
      </c>
      <c r="J13" s="148"/>
      <c r="L13" s="32" t="str">
        <f>IF('ANEXO DE APOIO'!I8,'ANEXO DE APOIO'!K8,"")</f>
        <v/>
      </c>
    </row>
    <row r="14" spans="2:21" ht="12.75" customHeight="1" x14ac:dyDescent="0.25">
      <c r="B14" s="31"/>
      <c r="C14" s="31"/>
      <c r="D14" s="31"/>
      <c r="E14" s="31"/>
      <c r="F14" s="216"/>
      <c r="G14" s="31"/>
      <c r="H14" s="146"/>
      <c r="I14" s="31"/>
      <c r="J14" s="34"/>
      <c r="K14" s="31"/>
      <c r="L14" s="33"/>
      <c r="M14" s="31"/>
      <c r="N14" s="31"/>
      <c r="O14" s="31"/>
      <c r="P14" s="31"/>
      <c r="Q14" s="31"/>
      <c r="R14" s="31"/>
      <c r="S14" s="31"/>
      <c r="T14" s="31"/>
      <c r="U14" s="31"/>
    </row>
    <row r="15" spans="2:21" ht="12.75" customHeight="1" x14ac:dyDescent="0.25">
      <c r="F15" s="217"/>
      <c r="H15" s="147"/>
      <c r="J15" s="30"/>
      <c r="L15" s="28"/>
    </row>
    <row r="16" spans="2:21" ht="21" customHeight="1" x14ac:dyDescent="0.25">
      <c r="D16" s="29" t="s">
        <v>0</v>
      </c>
      <c r="F16" s="218">
        <v>0</v>
      </c>
      <c r="J16" s="148"/>
      <c r="L16" s="32" t="str">
        <f>IF('ANEXO DE APOIO'!I9,'ANEXO DE APOIO'!K9,"")</f>
        <v/>
      </c>
    </row>
    <row r="17" spans="2:21" ht="12.75" customHeight="1" x14ac:dyDescent="0.25">
      <c r="B17" s="31"/>
      <c r="C17" s="31"/>
      <c r="D17" s="31"/>
      <c r="E17" s="31"/>
      <c r="F17" s="216"/>
      <c r="G17" s="31"/>
      <c r="H17" s="31"/>
      <c r="I17" s="146"/>
      <c r="J17" s="34"/>
      <c r="K17" s="31"/>
      <c r="L17" s="33"/>
      <c r="M17" s="31"/>
      <c r="N17" s="31"/>
      <c r="O17" s="31"/>
      <c r="P17" s="31"/>
      <c r="Q17" s="31"/>
      <c r="R17" s="31"/>
      <c r="S17" s="31"/>
      <c r="T17" s="31"/>
      <c r="U17" s="31"/>
    </row>
    <row r="18" spans="2:21" ht="12.75" customHeight="1" x14ac:dyDescent="0.25">
      <c r="F18" s="217"/>
      <c r="H18" s="214"/>
      <c r="J18" s="30"/>
      <c r="L18" s="28"/>
    </row>
    <row r="19" spans="2:21" ht="21" customHeight="1" x14ac:dyDescent="0.25">
      <c r="D19" s="29"/>
      <c r="F19" s="218">
        <v>0</v>
      </c>
      <c r="H19" s="212"/>
      <c r="J19" s="148"/>
      <c r="L19" s="32"/>
    </row>
    <row r="20" spans="2:21" ht="12.75" customHeight="1" x14ac:dyDescent="0.25">
      <c r="B20" s="31"/>
      <c r="C20" s="31"/>
      <c r="D20" s="31"/>
      <c r="E20" s="31"/>
      <c r="F20" s="216"/>
      <c r="G20" s="31"/>
      <c r="H20" s="146"/>
      <c r="I20" s="31"/>
      <c r="J20" s="34"/>
      <c r="K20" s="31"/>
      <c r="L20" s="33"/>
      <c r="M20" s="31"/>
      <c r="N20" s="31"/>
      <c r="O20" s="31"/>
      <c r="P20" s="31"/>
      <c r="Q20" s="31"/>
      <c r="R20" s="31"/>
      <c r="S20" s="31"/>
      <c r="T20" s="31"/>
      <c r="U20" s="31"/>
    </row>
    <row r="21" spans="2:21" ht="12" customHeight="1" x14ac:dyDescent="0.25">
      <c r="F21" s="184"/>
    </row>
    <row r="22" spans="2:21" ht="21" customHeight="1" x14ac:dyDescent="0.25">
      <c r="F22" s="218">
        <v>0</v>
      </c>
    </row>
    <row r="23" spans="2:21" ht="12" customHeight="1" x14ac:dyDescent="0.25"/>
    <row r="24" spans="2:21" ht="12" customHeight="1" x14ac:dyDescent="0.25"/>
    <row r="25" spans="2:21" ht="21" customHeight="1" x14ac:dyDescent="0.25"/>
    <row r="26" spans="2:21" ht="12" customHeight="1" x14ac:dyDescent="0.25"/>
    <row r="27" spans="2:21" ht="12" customHeight="1" x14ac:dyDescent="0.25"/>
    <row r="28" spans="2:21" ht="21" customHeight="1" x14ac:dyDescent="0.25"/>
    <row r="29" spans="2:21" ht="12" customHeight="1" x14ac:dyDescent="0.25"/>
    <row r="30" spans="2:21" ht="12" customHeight="1" x14ac:dyDescent="0.25"/>
    <row r="31" spans="2:21" ht="21" customHeight="1" x14ac:dyDescent="0.25"/>
    <row r="32" spans="2:21" ht="15" hidden="1" customHeight="1" x14ac:dyDescent="0.25"/>
    <row r="33" ht="15" hidden="1" customHeight="1" x14ac:dyDescent="0.25"/>
    <row r="34" hidden="1" x14ac:dyDescent="0.25"/>
    <row r="35" hidden="1" x14ac:dyDescent="0.25"/>
    <row r="36" hidden="1" x14ac:dyDescent="0.25"/>
    <row r="37" hidden="1" x14ac:dyDescent="0.25"/>
  </sheetData>
  <mergeCells count="2">
    <mergeCell ref="J2:Q2"/>
    <mergeCell ref="S2:U2"/>
  </mergeCells>
  <dataValidations count="1">
    <dataValidation type="whole" allowBlank="1" showInputMessage="1" showErrorMessage="1" errorTitle="Excedeu o limite de anos" error="Escolha um número de anos entre 1 e 50" sqref="F13" xr:uid="{00000000-0002-0000-0400-000004000000}">
      <formula1>1</formula1>
      <formula2>50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8" r:id="rId4" name="Check Box 40">
              <controlPr defaultSize="0" autoFill="0" autoLine="0" autoPict="0">
                <anchor moveWithCells="1">
                  <from>
                    <xdr:col>12</xdr:col>
                    <xdr:colOff>0</xdr:colOff>
                    <xdr:row>33</xdr:row>
                    <xdr:rowOff>0</xdr:rowOff>
                  </from>
                  <to>
                    <xdr:col>13</xdr:col>
                    <xdr:colOff>104775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" name="Check Box 48">
              <controlPr defaultSize="0" autoFill="0" autoLine="0" autoPict="0">
                <anchor moveWithCells="1">
                  <from>
                    <xdr:col>15</xdr:col>
                    <xdr:colOff>523875</xdr:colOff>
                    <xdr:row>41</xdr:row>
                    <xdr:rowOff>85725</xdr:rowOff>
                  </from>
                  <to>
                    <xdr:col>15</xdr:col>
                    <xdr:colOff>523875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6" name="Check Box 51">
              <controlPr defaultSize="0" autoFill="0" autoLine="0" autoPict="0">
                <anchor moveWithCells="1">
                  <from>
                    <xdr:col>15</xdr:col>
                    <xdr:colOff>571500</xdr:colOff>
                    <xdr:row>41</xdr:row>
                    <xdr:rowOff>9525</xdr:rowOff>
                  </from>
                  <to>
                    <xdr:col>15</xdr:col>
                    <xdr:colOff>571500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8B342A-0559-41F0-B9C4-3D086F51FBF6}">
          <x14:formula1>
            <xm:f>'BANCO DE DADOS'!$AJ$20:$AJ$77</xm:f>
          </x14:formula1>
          <xm:sqref>F10 F16</xm:sqref>
        </x14:dataValidation>
        <x14:dataValidation type="list" allowBlank="1" showErrorMessage="1" xr:uid="{00000000-0002-0000-0400-000002000000}">
          <x14:formula1>
            <xm:f>'BANCO DE DADOS'!$AM$23:$AM$27</xm:f>
          </x14:formula1>
          <xm:sqref>F22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9" tint="0.79998168889431442"/>
  </sheetPr>
  <dimension ref="A1:Q42"/>
  <sheetViews>
    <sheetView showGridLines="0" showRowColHeaders="0" zoomScale="110" zoomScaleNormal="110" workbookViewId="0"/>
  </sheetViews>
  <sheetFormatPr defaultColWidth="0" defaultRowHeight="15" zeroHeight="1" x14ac:dyDescent="0.25"/>
  <cols>
    <col min="1" max="1" width="5.7109375" customWidth="1"/>
    <col min="2" max="2" width="34.140625" customWidth="1"/>
    <col min="3" max="3" width="4" customWidth="1"/>
    <col min="4" max="4" width="27.42578125" customWidth="1"/>
    <col min="5" max="5" width="2.85546875" customWidth="1"/>
    <col min="6" max="6" width="13.7109375" bestFit="1" customWidth="1"/>
    <col min="7" max="7" width="10.140625" bestFit="1" customWidth="1"/>
    <col min="8" max="8" width="11.42578125" customWidth="1"/>
    <col min="9" max="9" width="14.28515625" customWidth="1"/>
    <col min="10" max="10" width="3.28515625" customWidth="1"/>
    <col min="11" max="11" width="3.140625" customWidth="1"/>
    <col min="12" max="12" width="8.7109375" customWidth="1"/>
    <col min="13" max="13" width="19.28515625" customWidth="1"/>
    <col min="14" max="14" width="24.140625" customWidth="1"/>
    <col min="15" max="15" width="10.5703125" customWidth="1"/>
    <col min="16" max="16" width="5.7109375" customWidth="1"/>
    <col min="17" max="17" width="9.140625" customWidth="1"/>
    <col min="18" max="16384" width="9.140625" hidden="1"/>
  </cols>
  <sheetData>
    <row r="1" spans="1:15" ht="9" customHeight="1" x14ac:dyDescent="0.25">
      <c r="B1" s="184"/>
      <c r="C1" s="184"/>
      <c r="D1" s="184"/>
      <c r="E1" s="184"/>
      <c r="F1" s="184"/>
      <c r="G1" s="184"/>
      <c r="H1" s="184"/>
    </row>
    <row r="2" spans="1:15" ht="23.25" x14ac:dyDescent="0.35">
      <c r="B2" s="190" t="s">
        <v>184</v>
      </c>
      <c r="C2" s="191"/>
      <c r="D2" s="192"/>
      <c r="E2" s="191"/>
      <c r="F2" s="187"/>
      <c r="G2" s="187"/>
      <c r="H2" s="187"/>
      <c r="I2" s="161"/>
      <c r="J2" s="127"/>
      <c r="K2" s="35"/>
      <c r="L2" s="167" t="s">
        <v>77</v>
      </c>
      <c r="M2" s="31"/>
      <c r="N2" s="31"/>
      <c r="O2" s="31"/>
    </row>
    <row r="3" spans="1:15" x14ac:dyDescent="0.25">
      <c r="B3" s="187"/>
      <c r="C3" s="193"/>
      <c r="D3" s="187"/>
      <c r="E3" s="187"/>
      <c r="F3" s="187"/>
      <c r="G3" s="187"/>
      <c r="H3" s="187"/>
      <c r="I3" s="161"/>
      <c r="J3" s="127"/>
      <c r="L3" s="208" t="s">
        <v>165</v>
      </c>
    </row>
    <row r="4" spans="1:15" ht="20.25" x14ac:dyDescent="0.25">
      <c r="A4" s="35"/>
      <c r="B4" s="194" t="str">
        <f>"Seu patrimônio em " &amp; 'BANCO DE DADOS'!$AD$29 &amp; " anos será:"</f>
        <v>Seu patrimônio em 40 anos será:</v>
      </c>
      <c r="C4" s="195"/>
      <c r="D4" s="201">
        <f ca="1">'BANCO DE DADOS'!AC14</f>
        <v>8019859.0378854033</v>
      </c>
      <c r="E4" s="195"/>
      <c r="F4" s="187"/>
      <c r="G4" s="187"/>
      <c r="H4" s="187"/>
      <c r="I4" s="161"/>
      <c r="J4" s="127"/>
      <c r="L4" s="179" t="s">
        <v>3</v>
      </c>
      <c r="M4" s="176" t="s">
        <v>39</v>
      </c>
      <c r="N4" s="168" t="s">
        <v>164</v>
      </c>
      <c r="O4" s="169" t="s">
        <v>40</v>
      </c>
    </row>
    <row r="5" spans="1:15" x14ac:dyDescent="0.25">
      <c r="B5" s="196"/>
      <c r="C5" s="187"/>
      <c r="D5" s="197"/>
      <c r="E5" s="187"/>
      <c r="F5" s="187"/>
      <c r="G5" s="187"/>
      <c r="H5" s="187"/>
      <c r="I5" s="161"/>
      <c r="J5" s="127"/>
      <c r="L5" s="170">
        <f>'BANCO DE DADOS'!AA40</f>
        <v>5</v>
      </c>
      <c r="M5" s="177">
        <f>'BANCO DE DADOS'!AE40</f>
        <v>0.73105484728963821</v>
      </c>
      <c r="N5" s="43"/>
      <c r="O5" s="171">
        <f>'BANCO DE DADOS'!AF40</f>
        <v>0.26894515271036179</v>
      </c>
    </row>
    <row r="6" spans="1:15" ht="18" x14ac:dyDescent="0.25">
      <c r="B6" s="198" t="s">
        <v>79</v>
      </c>
      <c r="C6" s="195"/>
      <c r="D6" s="202">
        <f ca="1">'BANCO DE DADOS'!AB21</f>
        <v>52810</v>
      </c>
      <c r="E6" s="195"/>
      <c r="F6" s="206" t="str">
        <f ca="1">'BANCO DE DADOS'!AC21</f>
        <v>Aprox. 22 anos</v>
      </c>
      <c r="G6" s="187"/>
      <c r="H6" s="199"/>
      <c r="I6" s="161"/>
      <c r="J6" s="127"/>
      <c r="L6" s="172">
        <v>10</v>
      </c>
      <c r="M6" s="177">
        <f>'BANCO DE DADOS'!AE41</f>
        <v>0.52853822437047959</v>
      </c>
      <c r="N6" s="44"/>
      <c r="O6" s="171">
        <f>'BANCO DE DADOS'!AF41</f>
        <v>0.47146177562952041</v>
      </c>
    </row>
    <row r="7" spans="1:15" x14ac:dyDescent="0.25">
      <c r="B7" s="196"/>
      <c r="C7" s="187"/>
      <c r="D7" s="197"/>
      <c r="E7" s="187"/>
      <c r="F7" s="187"/>
      <c r="G7" s="187"/>
      <c r="H7" s="187"/>
      <c r="I7" s="161"/>
      <c r="J7" s="127"/>
      <c r="L7" s="172">
        <v>15</v>
      </c>
      <c r="M7" s="177">
        <f>'BANCO DE DADOS'!AE42</f>
        <v>0.37278078165094725</v>
      </c>
      <c r="N7" s="44"/>
      <c r="O7" s="171">
        <f>'BANCO DE DADOS'!AF42</f>
        <v>0.62721921834905281</v>
      </c>
    </row>
    <row r="8" spans="1:15" ht="15.75" x14ac:dyDescent="0.25">
      <c r="B8" s="200" t="s">
        <v>75</v>
      </c>
      <c r="C8" s="188"/>
      <c r="D8" s="204">
        <f ca="1">'BANCO DE DADOS'!AC11</f>
        <v>386000</v>
      </c>
      <c r="E8" s="188"/>
      <c r="F8" s="205">
        <f ca="1">D8/$D$4</f>
        <v>4.8130521768095395E-2</v>
      </c>
      <c r="G8" s="207" t="s">
        <v>74</v>
      </c>
      <c r="H8" s="187"/>
      <c r="I8" s="161"/>
      <c r="J8" s="127"/>
      <c r="L8" s="172">
        <v>20</v>
      </c>
      <c r="M8" s="177">
        <f>'BANCO DE DADOS'!AE43</f>
        <v>0.25691759438347322</v>
      </c>
      <c r="N8" s="44"/>
      <c r="O8" s="171">
        <f>'BANCO DE DADOS'!AF43</f>
        <v>0.74308240561652683</v>
      </c>
    </row>
    <row r="9" spans="1:15" x14ac:dyDescent="0.25">
      <c r="B9" s="196"/>
      <c r="C9" s="187"/>
      <c r="D9" s="203"/>
      <c r="E9" s="187"/>
      <c r="F9" s="187"/>
      <c r="G9" s="187"/>
      <c r="H9" s="187"/>
      <c r="I9" s="161"/>
      <c r="J9" s="127"/>
      <c r="L9" s="172">
        <v>25</v>
      </c>
      <c r="M9" s="177">
        <f>'BANCO DE DADOS'!AE44</f>
        <v>0.17339745523798106</v>
      </c>
      <c r="N9" s="44"/>
      <c r="O9" s="171">
        <f>'BANCO DE DADOS'!AF44</f>
        <v>0.82660254476201889</v>
      </c>
    </row>
    <row r="10" spans="1:15" ht="15.75" x14ac:dyDescent="0.25">
      <c r="B10" s="200" t="s">
        <v>76</v>
      </c>
      <c r="C10" s="188"/>
      <c r="D10" s="204">
        <f ca="1">'BANCO DE DADOS'!AC10</f>
        <v>7633859.0378854033</v>
      </c>
      <c r="E10" s="188"/>
      <c r="F10" s="205">
        <f ca="1">D10/$D$4</f>
        <v>0.9518694782319046</v>
      </c>
      <c r="G10" s="207" t="s">
        <v>73</v>
      </c>
      <c r="H10" s="187"/>
      <c r="I10" s="161"/>
      <c r="J10" s="127"/>
      <c r="L10" s="172">
        <v>30</v>
      </c>
      <c r="M10" s="177">
        <f>'BANCO DE DADOS'!AE45</f>
        <v>0.11487545553649493</v>
      </c>
      <c r="N10" s="44"/>
      <c r="O10" s="171">
        <f>'BANCO DE DADOS'!AF45</f>
        <v>0.88512454446350508</v>
      </c>
    </row>
    <row r="11" spans="1:15" x14ac:dyDescent="0.25">
      <c r="B11" s="189"/>
      <c r="C11" s="189"/>
      <c r="D11" s="189"/>
      <c r="E11" s="189"/>
      <c r="F11" s="189"/>
      <c r="G11" s="189"/>
      <c r="H11" s="189"/>
      <c r="I11" s="142"/>
      <c r="J11" s="150"/>
      <c r="L11" s="172">
        <v>35</v>
      </c>
      <c r="M11" s="177">
        <f>'BANCO DE DADOS'!AE46</f>
        <v>7.4880361405225901E-2</v>
      </c>
      <c r="N11" s="44"/>
      <c r="O11" s="171">
        <f>'BANCO DE DADOS'!AF46</f>
        <v>0.92511963859477409</v>
      </c>
    </row>
    <row r="12" spans="1:15" ht="15" customHeight="1" x14ac:dyDescent="0.25">
      <c r="B12" s="184"/>
      <c r="C12" s="184"/>
      <c r="D12" s="184"/>
      <c r="E12" s="184"/>
      <c r="F12" s="184"/>
      <c r="G12" s="184"/>
      <c r="H12" s="184"/>
      <c r="J12" s="127"/>
      <c r="L12" s="172">
        <v>40</v>
      </c>
      <c r="M12" s="177">
        <f>'BANCO DE DADOS'!AE47</f>
        <v>4.8130521768095395E-2</v>
      </c>
      <c r="N12" s="44"/>
      <c r="O12" s="171">
        <f>'BANCO DE DADOS'!AF47</f>
        <v>0.9518694782319046</v>
      </c>
    </row>
    <row r="13" spans="1:15" ht="15" customHeight="1" x14ac:dyDescent="0.25">
      <c r="B13" s="185" t="s">
        <v>78</v>
      </c>
      <c r="J13" s="127"/>
      <c r="L13" s="172">
        <v>45</v>
      </c>
      <c r="M13" s="177">
        <f>'BANCO DE DADOS'!AE48</f>
        <v>3.0566362082229785E-2</v>
      </c>
      <c r="N13" s="44"/>
      <c r="O13" s="171">
        <f>'BANCO DE DADOS'!AF48</f>
        <v>0.96943363791777026</v>
      </c>
    </row>
    <row r="14" spans="1:15" ht="15" customHeight="1" x14ac:dyDescent="0.25">
      <c r="J14" s="127"/>
      <c r="L14" s="173">
        <v>50</v>
      </c>
      <c r="M14" s="178">
        <f>'BANCO DE DADOS'!AE49</f>
        <v>1.9212607142036188E-2</v>
      </c>
      <c r="N14" s="174"/>
      <c r="O14" s="175">
        <f>'BANCO DE DADOS'!AF49</f>
        <v>0.98078739285796379</v>
      </c>
    </row>
    <row r="15" spans="1:15" ht="15" customHeight="1" x14ac:dyDescent="0.25">
      <c r="J15" s="127"/>
      <c r="K15" s="142"/>
      <c r="L15" s="142"/>
      <c r="M15" s="142"/>
      <c r="N15" s="142"/>
      <c r="O15" s="142"/>
    </row>
    <row r="16" spans="1:15" ht="15" customHeight="1" x14ac:dyDescent="0.25">
      <c r="J16" s="127"/>
      <c r="K16" s="35"/>
    </row>
    <row r="17" spans="2:15" ht="15" customHeight="1" x14ac:dyDescent="0.25">
      <c r="J17" s="127"/>
      <c r="L17" s="185" t="s">
        <v>88</v>
      </c>
      <c r="M17" s="186"/>
      <c r="N17" s="186"/>
      <c r="O17" s="31"/>
    </row>
    <row r="18" spans="2:15" ht="15" customHeight="1" x14ac:dyDescent="0.25">
      <c r="J18" s="127"/>
      <c r="L18" s="209" t="s">
        <v>166</v>
      </c>
      <c r="M18" s="187"/>
      <c r="N18" s="187"/>
    </row>
    <row r="19" spans="2:15" ht="15" customHeight="1" x14ac:dyDescent="0.25">
      <c r="J19" s="127"/>
      <c r="L19" s="179" t="s">
        <v>3</v>
      </c>
      <c r="M19" s="183" t="s">
        <v>35</v>
      </c>
      <c r="N19" s="134"/>
      <c r="O19" s="134"/>
    </row>
    <row r="20" spans="2:15" ht="15" customHeight="1" x14ac:dyDescent="0.25">
      <c r="J20" s="127"/>
      <c r="L20" s="170">
        <f>'BANCO DE DADOS'!AA40</f>
        <v>5</v>
      </c>
      <c r="M20" s="180">
        <f ca="1">'BANCO DE DADOS'!AD40</f>
        <v>68394.321144813352</v>
      </c>
      <c r="N20" s="131"/>
      <c r="O20" s="129"/>
    </row>
    <row r="21" spans="2:15" ht="15" customHeight="1" x14ac:dyDescent="0.25">
      <c r="J21" s="127"/>
      <c r="L21" s="172">
        <f>'BANCO DE DADOS'!AA41</f>
        <v>10</v>
      </c>
      <c r="M21" s="181">
        <f ca="1">'BANCO DE DADOS'!AD41</f>
        <v>185417.05307449395</v>
      </c>
      <c r="N21" s="131"/>
      <c r="O21" s="130"/>
    </row>
    <row r="22" spans="2:15" ht="15" customHeight="1" x14ac:dyDescent="0.25">
      <c r="J22" s="127"/>
      <c r="L22" s="172">
        <f>'BANCO DE DADOS'!AA42</f>
        <v>15</v>
      </c>
      <c r="M22" s="181">
        <f ca="1">'BANCO DE DADOS'!AD42</f>
        <v>391651.09143611079</v>
      </c>
      <c r="N22" s="131"/>
      <c r="O22" s="130"/>
    </row>
    <row r="23" spans="2:15" ht="15" customHeight="1" x14ac:dyDescent="0.25">
      <c r="B23" s="133"/>
      <c r="C23" s="133"/>
      <c r="D23" s="35"/>
      <c r="E23" s="133"/>
      <c r="F23" s="35"/>
      <c r="G23" s="35"/>
      <c r="H23" s="35"/>
      <c r="I23" s="35"/>
      <c r="J23" s="127"/>
      <c r="L23" s="172">
        <f>'BANCO DE DADOS'!AA43</f>
        <v>20</v>
      </c>
      <c r="M23" s="181">
        <f ca="1">'BANCO DE DADOS'!AD43</f>
        <v>755105.93373545725</v>
      </c>
      <c r="N23" s="131"/>
      <c r="O23" s="129"/>
    </row>
    <row r="24" spans="2:15" x14ac:dyDescent="0.25">
      <c r="B24" s="35"/>
      <c r="C24" s="35"/>
      <c r="D24" s="41"/>
      <c r="E24" s="35"/>
      <c r="F24" s="42"/>
      <c r="G24" s="128"/>
      <c r="H24" s="35"/>
      <c r="I24" s="35"/>
      <c r="J24" s="127"/>
      <c r="L24" s="172">
        <f>'BANCO DE DADOS'!AA44</f>
        <v>25</v>
      </c>
      <c r="M24" s="181">
        <f ca="1">'BANCO DE DADOS'!AD44</f>
        <v>1395637.55228048</v>
      </c>
      <c r="N24" s="131"/>
      <c r="O24" s="129"/>
    </row>
    <row r="25" spans="2:15" x14ac:dyDescent="0.25">
      <c r="B25" s="35"/>
      <c r="C25" s="35"/>
      <c r="D25" s="35"/>
      <c r="E25" s="35"/>
      <c r="F25" s="35"/>
      <c r="G25" s="35"/>
      <c r="H25" s="35"/>
      <c r="I25" s="35"/>
      <c r="J25" s="127"/>
      <c r="L25" s="172">
        <f>'BANCO DE DADOS'!AA45</f>
        <v>30</v>
      </c>
      <c r="M25" s="181">
        <f ca="1">'BANCO DE DADOS'!AD45</f>
        <v>2524473.1230499409</v>
      </c>
      <c r="N25" s="131"/>
      <c r="O25" s="129"/>
    </row>
    <row r="26" spans="2:15" x14ac:dyDescent="0.25">
      <c r="B26" s="35"/>
      <c r="C26" s="35"/>
      <c r="D26" s="35"/>
      <c r="E26" s="35"/>
      <c r="F26" s="35"/>
      <c r="G26" s="35"/>
      <c r="H26" s="35"/>
      <c r="I26" s="35"/>
      <c r="J26" s="127"/>
      <c r="L26" s="172">
        <f>'BANCO DE DADOS'!AA46</f>
        <v>35</v>
      </c>
      <c r="M26" s="181">
        <f ca="1">'BANCO DE DADOS'!AD46</f>
        <v>4513867.1028958336</v>
      </c>
      <c r="N26" s="132"/>
      <c r="O26" s="129"/>
    </row>
    <row r="27" spans="2:15" x14ac:dyDescent="0.25">
      <c r="B27" s="35"/>
      <c r="C27" s="35"/>
      <c r="D27" s="35"/>
      <c r="E27" s="35"/>
      <c r="F27" s="35"/>
      <c r="G27" s="35"/>
      <c r="H27" s="35"/>
      <c r="I27" s="35"/>
      <c r="J27" s="127"/>
      <c r="L27" s="172">
        <f>'BANCO DE DADOS'!AA47</f>
        <v>40</v>
      </c>
      <c r="M27" s="181">
        <f ca="1">'BANCO DE DADOS'!AD47</f>
        <v>8019859.0378854033</v>
      </c>
      <c r="N27" s="132"/>
      <c r="O27" s="129"/>
    </row>
    <row r="28" spans="2:15" x14ac:dyDescent="0.25">
      <c r="B28" s="35"/>
      <c r="C28" s="35"/>
      <c r="D28" s="35"/>
      <c r="E28" s="35"/>
      <c r="F28" s="35"/>
      <c r="G28" s="35"/>
      <c r="H28" s="35"/>
      <c r="I28" s="35"/>
      <c r="J28" s="127"/>
      <c r="L28" s="172">
        <f>'BANCO DE DADOS'!AA48</f>
        <v>45</v>
      </c>
      <c r="M28" s="181">
        <f ca="1">'BANCO DE DADOS'!AD48</f>
        <v>14198614.765880577</v>
      </c>
      <c r="N28" s="132"/>
      <c r="O28" s="129"/>
    </row>
    <row r="29" spans="2:15" x14ac:dyDescent="0.25">
      <c r="B29" s="35"/>
      <c r="C29" s="35"/>
      <c r="D29" s="35"/>
      <c r="E29" s="35"/>
      <c r="F29" s="35"/>
      <c r="G29" s="35"/>
      <c r="H29" s="35"/>
      <c r="I29" s="35"/>
      <c r="J29" s="127"/>
      <c r="L29" s="173">
        <f>'BANCO DE DADOS'!AA49</f>
        <v>50</v>
      </c>
      <c r="M29" s="182">
        <f ca="1">'BANCO DE DADOS'!AD49</f>
        <v>25087693.535637286</v>
      </c>
      <c r="N29" s="132"/>
      <c r="O29" s="129"/>
    </row>
    <row r="30" spans="2:15" x14ac:dyDescent="0.25">
      <c r="B30" s="31"/>
      <c r="C30" s="31"/>
      <c r="D30" s="31"/>
      <c r="E30" s="31"/>
      <c r="F30" s="31"/>
      <c r="G30" s="31"/>
      <c r="H30" s="31"/>
      <c r="I30" s="31"/>
      <c r="J30" s="143"/>
      <c r="K30" s="31"/>
      <c r="L30" s="31"/>
      <c r="M30" s="31"/>
      <c r="N30" s="31"/>
      <c r="O30" s="31"/>
    </row>
    <row r="31" spans="2:15" x14ac:dyDescent="0.25">
      <c r="B31" s="209" t="s">
        <v>102</v>
      </c>
      <c r="C31" s="35"/>
      <c r="I31" s="149"/>
    </row>
    <row r="32" spans="2:15" x14ac:dyDescent="0.25">
      <c r="B32" s="35"/>
      <c r="C32" s="35"/>
      <c r="I32" s="166"/>
    </row>
    <row r="33" spans="2:15" x14ac:dyDescent="0.25">
      <c r="B33" s="35"/>
      <c r="C33" s="35"/>
      <c r="D33" s="35"/>
      <c r="E33" s="35"/>
      <c r="F33" s="35"/>
      <c r="G33" s="35"/>
      <c r="H33" s="35"/>
      <c r="I33" s="35"/>
    </row>
    <row r="34" spans="2:15" x14ac:dyDescent="0.25"/>
    <row r="35" spans="2:15" x14ac:dyDescent="0.25"/>
    <row r="36" spans="2:15" x14ac:dyDescent="0.25"/>
    <row r="37" spans="2:15" x14ac:dyDescent="0.25"/>
    <row r="38" spans="2:15" x14ac:dyDescent="0.25"/>
    <row r="39" spans="2:15" x14ac:dyDescent="0.25"/>
    <row r="40" spans="2:15" hidden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2:15" ht="15" hidden="1" customHeight="1" x14ac:dyDescent="0.25"/>
    <row r="42" spans="2:15" ht="15" hidden="1" customHeight="1" x14ac:dyDescent="0.25"/>
  </sheetData>
  <sheetProtection selectLockedCells="1" selectUnlockedCells="1"/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A94A-90B2-487C-917D-032DBD8DF018}">
  <sheetPr>
    <tabColor theme="9" tint="0.79998168889431442"/>
  </sheetPr>
  <dimension ref="A2:B36"/>
  <sheetViews>
    <sheetView showGridLines="0" showRowColHeaders="0" workbookViewId="0"/>
  </sheetViews>
  <sheetFormatPr defaultRowHeight="15" x14ac:dyDescent="0.25"/>
  <cols>
    <col min="1" max="1" width="7.140625" customWidth="1"/>
    <col min="2" max="2" width="18" bestFit="1" customWidth="1"/>
  </cols>
  <sheetData>
    <row r="2" spans="1:2" x14ac:dyDescent="0.25">
      <c r="B2" s="224" t="s">
        <v>183</v>
      </c>
    </row>
    <row r="3" spans="1:2" x14ac:dyDescent="0.25">
      <c r="B3" s="224" t="s">
        <v>182</v>
      </c>
    </row>
    <row r="5" spans="1:2" x14ac:dyDescent="0.25">
      <c r="A5" s="220" t="s">
        <v>181</v>
      </c>
      <c r="B5" s="220" t="s">
        <v>5</v>
      </c>
    </row>
    <row r="6" spans="1:2" x14ac:dyDescent="0.25">
      <c r="A6" s="221">
        <v>1</v>
      </c>
      <c r="B6" s="222">
        <v>0.01</v>
      </c>
    </row>
    <row r="7" spans="1:2" x14ac:dyDescent="0.25">
      <c r="A7" s="221">
        <v>2</v>
      </c>
      <c r="B7" s="223">
        <f>B6*2</f>
        <v>0.02</v>
      </c>
    </row>
    <row r="8" spans="1:2" x14ac:dyDescent="0.25">
      <c r="A8" s="221">
        <v>3</v>
      </c>
      <c r="B8" s="223">
        <f t="shared" ref="B8:B34" si="0">B7*2</f>
        <v>0.04</v>
      </c>
    </row>
    <row r="9" spans="1:2" x14ac:dyDescent="0.25">
      <c r="A9" s="221">
        <v>4</v>
      </c>
      <c r="B9" s="223">
        <f t="shared" si="0"/>
        <v>0.08</v>
      </c>
    </row>
    <row r="10" spans="1:2" x14ac:dyDescent="0.25">
      <c r="A10" s="221">
        <v>5</v>
      </c>
      <c r="B10" s="223">
        <f t="shared" si="0"/>
        <v>0.16</v>
      </c>
    </row>
    <row r="11" spans="1:2" x14ac:dyDescent="0.25">
      <c r="A11" s="221">
        <v>6</v>
      </c>
      <c r="B11" s="223">
        <f t="shared" si="0"/>
        <v>0.32</v>
      </c>
    </row>
    <row r="12" spans="1:2" x14ac:dyDescent="0.25">
      <c r="A12" s="221">
        <v>7</v>
      </c>
      <c r="B12" s="223">
        <f t="shared" si="0"/>
        <v>0.64</v>
      </c>
    </row>
    <row r="13" spans="1:2" x14ac:dyDescent="0.25">
      <c r="A13" s="221">
        <v>8</v>
      </c>
      <c r="B13" s="223">
        <f t="shared" si="0"/>
        <v>1.28</v>
      </c>
    </row>
    <row r="14" spans="1:2" x14ac:dyDescent="0.25">
      <c r="A14" s="221">
        <v>9</v>
      </c>
      <c r="B14" s="223">
        <f t="shared" si="0"/>
        <v>2.56</v>
      </c>
    </row>
    <row r="15" spans="1:2" x14ac:dyDescent="0.25">
      <c r="A15" s="221">
        <v>10</v>
      </c>
      <c r="B15" s="223">
        <f t="shared" si="0"/>
        <v>5.12</v>
      </c>
    </row>
    <row r="16" spans="1:2" x14ac:dyDescent="0.25">
      <c r="A16" s="221">
        <v>11</v>
      </c>
      <c r="B16" s="223">
        <f t="shared" si="0"/>
        <v>10.24</v>
      </c>
    </row>
    <row r="17" spans="1:2" x14ac:dyDescent="0.25">
      <c r="A17" s="221">
        <v>12</v>
      </c>
      <c r="B17" s="223">
        <f t="shared" si="0"/>
        <v>20.48</v>
      </c>
    </row>
    <row r="18" spans="1:2" x14ac:dyDescent="0.25">
      <c r="A18" s="221">
        <v>13</v>
      </c>
      <c r="B18" s="223">
        <f t="shared" si="0"/>
        <v>40.96</v>
      </c>
    </row>
    <row r="19" spans="1:2" x14ac:dyDescent="0.25">
      <c r="A19" s="221">
        <v>14</v>
      </c>
      <c r="B19" s="223">
        <f t="shared" si="0"/>
        <v>81.92</v>
      </c>
    </row>
    <row r="20" spans="1:2" x14ac:dyDescent="0.25">
      <c r="A20" s="221">
        <v>15</v>
      </c>
      <c r="B20" s="223">
        <f t="shared" si="0"/>
        <v>163.84</v>
      </c>
    </row>
    <row r="21" spans="1:2" x14ac:dyDescent="0.25">
      <c r="A21" s="221">
        <v>16</v>
      </c>
      <c r="B21" s="223">
        <f t="shared" si="0"/>
        <v>327.68</v>
      </c>
    </row>
    <row r="22" spans="1:2" x14ac:dyDescent="0.25">
      <c r="A22" s="221">
        <v>17</v>
      </c>
      <c r="B22" s="223">
        <f t="shared" si="0"/>
        <v>655.36</v>
      </c>
    </row>
    <row r="23" spans="1:2" x14ac:dyDescent="0.25">
      <c r="A23" s="221">
        <v>18</v>
      </c>
      <c r="B23" s="223">
        <f t="shared" si="0"/>
        <v>1310.72</v>
      </c>
    </row>
    <row r="24" spans="1:2" x14ac:dyDescent="0.25">
      <c r="A24" s="221">
        <v>19</v>
      </c>
      <c r="B24" s="223">
        <f t="shared" si="0"/>
        <v>2621.44</v>
      </c>
    </row>
    <row r="25" spans="1:2" x14ac:dyDescent="0.25">
      <c r="A25" s="221">
        <v>20</v>
      </c>
      <c r="B25" s="223">
        <f t="shared" si="0"/>
        <v>5242.88</v>
      </c>
    </row>
    <row r="26" spans="1:2" x14ac:dyDescent="0.25">
      <c r="A26" s="221">
        <v>21</v>
      </c>
      <c r="B26" s="223">
        <f t="shared" si="0"/>
        <v>10485.76</v>
      </c>
    </row>
    <row r="27" spans="1:2" x14ac:dyDescent="0.25">
      <c r="A27" s="221">
        <v>22</v>
      </c>
      <c r="B27" s="223">
        <f t="shared" si="0"/>
        <v>20971.52</v>
      </c>
    </row>
    <row r="28" spans="1:2" x14ac:dyDescent="0.25">
      <c r="A28" s="221">
        <v>23</v>
      </c>
      <c r="B28" s="223">
        <f t="shared" si="0"/>
        <v>41943.040000000001</v>
      </c>
    </row>
    <row r="29" spans="1:2" x14ac:dyDescent="0.25">
      <c r="A29" s="221">
        <v>24</v>
      </c>
      <c r="B29" s="223">
        <f t="shared" si="0"/>
        <v>83886.080000000002</v>
      </c>
    </row>
    <row r="30" spans="1:2" x14ac:dyDescent="0.25">
      <c r="A30" s="221">
        <v>25</v>
      </c>
      <c r="B30" s="223">
        <f t="shared" si="0"/>
        <v>167772.16</v>
      </c>
    </row>
    <row r="31" spans="1:2" x14ac:dyDescent="0.25">
      <c r="A31" s="221">
        <v>26</v>
      </c>
      <c r="B31" s="223">
        <f t="shared" si="0"/>
        <v>335544.32000000001</v>
      </c>
    </row>
    <row r="32" spans="1:2" x14ac:dyDescent="0.25">
      <c r="A32" s="221">
        <v>27</v>
      </c>
      <c r="B32" s="223">
        <f t="shared" si="0"/>
        <v>671088.64000000001</v>
      </c>
    </row>
    <row r="33" spans="1:2" x14ac:dyDescent="0.25">
      <c r="A33" s="221">
        <v>28</v>
      </c>
      <c r="B33" s="223">
        <f t="shared" si="0"/>
        <v>1342177.28</v>
      </c>
    </row>
    <row r="34" spans="1:2" x14ac:dyDescent="0.25">
      <c r="A34" s="221">
        <v>29</v>
      </c>
      <c r="B34" s="223">
        <f t="shared" si="0"/>
        <v>2684354.5600000001</v>
      </c>
    </row>
    <row r="35" spans="1:2" x14ac:dyDescent="0.25">
      <c r="A35" s="221">
        <v>30</v>
      </c>
      <c r="B35" s="223">
        <v>5368709.1200000001</v>
      </c>
    </row>
    <row r="36" spans="1:2" x14ac:dyDescent="0.25">
      <c r="A36" s="30"/>
      <c r="B36" s="30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 tint="-4.9989318521683403E-2"/>
  </sheetPr>
  <dimension ref="B1:AP604"/>
  <sheetViews>
    <sheetView showGridLines="0" topLeftCell="Y10" workbookViewId="0">
      <selection activeCell="AM28" sqref="AM28"/>
    </sheetView>
  </sheetViews>
  <sheetFormatPr defaultColWidth="11.42578125" defaultRowHeight="12.75" x14ac:dyDescent="0.2"/>
  <cols>
    <col min="1" max="1" width="5.7109375" style="2" customWidth="1"/>
    <col min="2" max="2" width="6.7109375" style="2" bestFit="1" customWidth="1"/>
    <col min="3" max="3" width="4.28515625" style="2" bestFit="1" customWidth="1"/>
    <col min="4" max="4" width="4" style="2" bestFit="1" customWidth="1"/>
    <col min="5" max="5" width="9.42578125" style="2" bestFit="1" customWidth="1"/>
    <col min="6" max="6" width="10.42578125" style="2" bestFit="1" customWidth="1"/>
    <col min="7" max="7" width="8.85546875" style="2" bestFit="1" customWidth="1"/>
    <col min="8" max="8" width="9.42578125" style="2" bestFit="1" customWidth="1"/>
    <col min="9" max="9" width="11.85546875" style="2" bestFit="1" customWidth="1"/>
    <col min="10" max="10" width="9.85546875" style="2" bestFit="1" customWidth="1"/>
    <col min="11" max="11" width="11.85546875" style="2" bestFit="1" customWidth="1"/>
    <col min="12" max="12" width="14" style="2" bestFit="1" customWidth="1"/>
    <col min="13" max="13" width="5.140625" style="2" customWidth="1"/>
    <col min="14" max="14" width="9.42578125" style="2" bestFit="1" customWidth="1"/>
    <col min="15" max="15" width="11.85546875" style="2" bestFit="1" customWidth="1"/>
    <col min="16" max="16" width="4.7109375" style="2" customWidth="1"/>
    <col min="17" max="17" width="11.42578125" style="2" customWidth="1"/>
    <col min="18" max="18" width="12.42578125" style="2" bestFit="1" customWidth="1"/>
    <col min="19" max="19" width="16.28515625" style="2" bestFit="1" customWidth="1"/>
    <col min="20" max="20" width="4.28515625" style="2" bestFit="1" customWidth="1"/>
    <col min="21" max="21" width="6.7109375" style="2" bestFit="1" customWidth="1"/>
    <col min="22" max="22" width="12.85546875" style="2" bestFit="1" customWidth="1"/>
    <col min="23" max="23" width="4" style="2" bestFit="1" customWidth="1"/>
    <col min="24" max="24" width="6.42578125" style="2" bestFit="1" customWidth="1"/>
    <col min="25" max="26" width="5.7109375" style="2" customWidth="1"/>
    <col min="27" max="27" width="12" style="40" customWidth="1"/>
    <col min="28" max="28" width="11.140625" style="40" customWidth="1"/>
    <col min="29" max="29" width="13" style="2" customWidth="1"/>
    <col min="30" max="30" width="12.42578125" style="2" customWidth="1"/>
    <col min="31" max="31" width="11.28515625" style="2" bestFit="1" customWidth="1"/>
    <col min="32" max="16384" width="11.42578125" style="2"/>
  </cols>
  <sheetData>
    <row r="1" spans="2:39" x14ac:dyDescent="0.2">
      <c r="G1" s="20"/>
      <c r="H1" s="5"/>
      <c r="I1" s="5"/>
      <c r="J1" s="5"/>
      <c r="K1" s="5"/>
      <c r="L1" s="5"/>
      <c r="M1" s="5"/>
      <c r="N1" s="5"/>
      <c r="O1" s="5"/>
      <c r="P1" s="22"/>
      <c r="Q1" s="22"/>
      <c r="R1" s="22"/>
      <c r="S1" s="22"/>
      <c r="AL1" s="2" t="s">
        <v>176</v>
      </c>
      <c r="AM1" s="2" t="s">
        <v>177</v>
      </c>
    </row>
    <row r="2" spans="2:39" ht="18.75" x14ac:dyDescent="0.3">
      <c r="B2" s="1" t="s">
        <v>13</v>
      </c>
      <c r="O2" s="16"/>
      <c r="AL2" s="39" t="s">
        <v>21</v>
      </c>
      <c r="AM2" s="39" t="s">
        <v>14</v>
      </c>
    </row>
    <row r="3" spans="2:39" ht="13.5" thickBot="1" x14ac:dyDescent="0.25">
      <c r="K3" s="38"/>
      <c r="L3" s="38"/>
      <c r="M3" s="38"/>
      <c r="N3" s="38"/>
      <c r="O3" s="38"/>
      <c r="P3" s="38"/>
      <c r="AA3" s="45" t="s">
        <v>52</v>
      </c>
    </row>
    <row r="4" spans="2:39" x14ac:dyDescent="0.2">
      <c r="B4" s="4" t="s">
        <v>2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27</v>
      </c>
      <c r="H4" s="4" t="s">
        <v>6</v>
      </c>
      <c r="I4" s="4" t="s">
        <v>5</v>
      </c>
      <c r="J4" s="4" t="s">
        <v>28</v>
      </c>
      <c r="K4" s="4" t="s">
        <v>36</v>
      </c>
      <c r="L4" s="4" t="s">
        <v>37</v>
      </c>
      <c r="M4" s="4" t="s">
        <v>38</v>
      </c>
      <c r="N4" s="4" t="s">
        <v>0</v>
      </c>
      <c r="O4" s="4" t="s">
        <v>5</v>
      </c>
      <c r="P4" s="4" t="s">
        <v>29</v>
      </c>
      <c r="Q4" s="4" t="s">
        <v>7</v>
      </c>
      <c r="R4" s="4" t="s">
        <v>8</v>
      </c>
      <c r="S4" s="4" t="s">
        <v>9</v>
      </c>
      <c r="T4" s="4" t="s">
        <v>2</v>
      </c>
      <c r="U4" s="4" t="s">
        <v>2</v>
      </c>
      <c r="V4" s="4" t="s">
        <v>35</v>
      </c>
      <c r="W4" s="4" t="s">
        <v>3</v>
      </c>
      <c r="X4" s="4" t="s">
        <v>3</v>
      </c>
      <c r="Y4" s="4" t="s">
        <v>19</v>
      </c>
      <c r="AA4" s="2"/>
      <c r="AB4" s="123" t="s">
        <v>60</v>
      </c>
      <c r="AC4" s="124">
        <f>$AF$29*12-1</f>
        <v>479</v>
      </c>
      <c r="AE4" s="21" t="s">
        <v>22</v>
      </c>
      <c r="AF4" s="19">
        <f ca="1">DATE(YEAR(TODAY()),MONTH(TODAY()),1)</f>
        <v>44682</v>
      </c>
    </row>
    <row r="5" spans="2:39" x14ac:dyDescent="0.2">
      <c r="B5" s="17">
        <f ca="1">DATE(YEAR(Mês_Atual),MONTH(Mês_Atual)+$AE$31,1)</f>
        <v>44682</v>
      </c>
      <c r="C5" s="8">
        <v>1</v>
      </c>
      <c r="D5" s="8"/>
      <c r="E5" s="10">
        <f>IF($AE$33,IF($AE$34,Aportes*(1+Inflação)*(1+Crescimento_Salário),Aportes*(1+Inflação)),IF($AE$34,Aportes*(1+Crescimento_Salário),Aportes))</f>
        <v>800</v>
      </c>
      <c r="F5" s="11">
        <f>Capital_Inicial+E5</f>
        <v>2800</v>
      </c>
      <c r="G5" s="12">
        <f>IF(F5&lt;=0,0,F5/S5)</f>
        <v>0.99326791884962273</v>
      </c>
      <c r="H5" s="10">
        <f>Capital_Inicial*Taxa</f>
        <v>18.977585869166091</v>
      </c>
      <c r="I5" s="10">
        <f>H5</f>
        <v>18.977585869166091</v>
      </c>
      <c r="J5" s="12">
        <f t="shared" ref="J5:J68" si="0">1-G5</f>
        <v>6.7320811503772671E-3</v>
      </c>
      <c r="K5" s="13">
        <f>R5-F5</f>
        <v>18.977585869165978</v>
      </c>
      <c r="L5" s="10">
        <f>K5</f>
        <v>18.977585869165978</v>
      </c>
      <c r="M5" s="12">
        <f>K5/R5</f>
        <v>6.7320811503773208E-3</v>
      </c>
      <c r="N5" s="10">
        <f t="shared" ref="N5:N68" si="1">Q5*Inflação</f>
        <v>0</v>
      </c>
      <c r="O5" s="10">
        <f>Q5-R5</f>
        <v>0</v>
      </c>
      <c r="P5" s="12">
        <f t="shared" ref="P5:P68" si="2">O5/Q5</f>
        <v>0</v>
      </c>
      <c r="Q5" s="6">
        <f>Capital_Inicial+E5+H5</f>
        <v>2818.977585869166</v>
      </c>
      <c r="R5" s="6">
        <f>AD26+E5+AD26*((1+Taxa)/(1+Inflação)-1)</f>
        <v>2818.977585869166</v>
      </c>
      <c r="S5" s="10">
        <f>IF('BANCO DE DADOS'!$AD$32="Sim",R5,Q5)</f>
        <v>2818.977585869166</v>
      </c>
      <c r="T5" s="8">
        <f>C5</f>
        <v>1</v>
      </c>
      <c r="U5" s="17">
        <f ca="1">DATE(YEAR(AF4),MONTH(AF4)+1,1)</f>
        <v>44713</v>
      </c>
      <c r="V5" s="118">
        <f t="shared" ref="V5:V34" si="3">INDEX($S$5:$S$997,Y5,0)</f>
        <v>12444.77628323948</v>
      </c>
      <c r="W5" s="57">
        <v>1</v>
      </c>
      <c r="X5" s="126">
        <f ca="1">DATE(YEAR(TODAY())+W5,MONTH(TODAY()),1)</f>
        <v>45047</v>
      </c>
      <c r="Y5" s="5">
        <f>W5*12</f>
        <v>12</v>
      </c>
      <c r="Z5" s="5"/>
      <c r="AB5" s="123" t="s">
        <v>2</v>
      </c>
      <c r="AC5" s="121">
        <f ca="1">INDEX($U$5:$U$1000,AC4+1,0)</f>
        <v>59292</v>
      </c>
    </row>
    <row r="6" spans="2:39" x14ac:dyDescent="0.2">
      <c r="B6" s="18">
        <f t="shared" ref="B6:B69" ca="1" si="4">DATE(YEAR(B5),MONTH(B5)+1,1)</f>
        <v>44713</v>
      </c>
      <c r="C6" s="9">
        <f>C5+1</f>
        <v>2</v>
      </c>
      <c r="D6" s="9"/>
      <c r="E6" s="13">
        <f t="shared" ref="E6:E69" si="5">IF($AE$33,IF($AE$34,$E5*(1+Inflação)*(1+Crescimento_Salário),$E5*(1+Inflação)),IF($AE$34,$E5*(1+Crescimento_Salário),$E5))</f>
        <v>800</v>
      </c>
      <c r="F6" s="14">
        <f>F5+E6</f>
        <v>3600</v>
      </c>
      <c r="G6" s="15">
        <f t="shared" ref="G6:G69" si="6">IF(F6&lt;=0,0,F6/S6)</f>
        <v>0.98540578049430794</v>
      </c>
      <c r="H6" s="13">
        <f t="shared" ref="H6:H69" si="7">Q5*Taxa</f>
        <v>26.748694599543313</v>
      </c>
      <c r="I6" s="13">
        <f t="shared" ref="I6:I69" si="8">I5+H6</f>
        <v>45.726280468709405</v>
      </c>
      <c r="J6" s="15">
        <f t="shared" si="0"/>
        <v>1.4594219505692063E-2</v>
      </c>
      <c r="K6" s="13">
        <f t="shared" ref="K6:K69" si="9">R6-F6</f>
        <v>53.317314816375529</v>
      </c>
      <c r="L6" s="13">
        <f>L5+K6</f>
        <v>72.294900685541506</v>
      </c>
      <c r="M6" s="15">
        <f t="shared" ref="M6:M69" si="10">K6/R6</f>
        <v>1.4594219505692016E-2</v>
      </c>
      <c r="N6" s="13">
        <f t="shared" si="1"/>
        <v>0</v>
      </c>
      <c r="O6" s="13">
        <f t="shared" ref="O6:O69" si="11">Q6-R6</f>
        <v>-7.5910343476662092</v>
      </c>
      <c r="P6" s="15">
        <f t="shared" si="2"/>
        <v>-2.0821734172238172E-3</v>
      </c>
      <c r="Q6" s="7">
        <f t="shared" ref="Q6:Q37" si="12">Q5+E6+H6</f>
        <v>3645.7262804687093</v>
      </c>
      <c r="R6" s="7">
        <f t="shared" ref="R6:R69" si="13">(R5+E6)*(1+((1+Taxa)/(1+Inflação)-1))</f>
        <v>3653.3173148163755</v>
      </c>
      <c r="S6" s="13">
        <f>IF('BANCO DE DADOS'!$AD$32="Sim",R6,Q6)</f>
        <v>3653.3173148163755</v>
      </c>
      <c r="T6" s="9">
        <f t="shared" ref="T6:T69" si="14">C6</f>
        <v>2</v>
      </c>
      <c r="U6" s="18">
        <f t="shared" ref="U6:U69" ca="1" si="15">DATE(YEAR(U5),MONTH(U5)+1,1)</f>
        <v>44743</v>
      </c>
      <c r="V6" s="119">
        <f t="shared" si="3"/>
        <v>24151.347763910773</v>
      </c>
      <c r="W6" s="58">
        <v>2</v>
      </c>
      <c r="X6" s="120">
        <f t="shared" ref="X6:X54" ca="1" si="16">DATE(YEAR(TODAY())+W6,MONTH(TODAY()),1)</f>
        <v>45413</v>
      </c>
      <c r="Y6" s="5">
        <f t="shared" ref="Y6:Y54" si="17">W6*12</f>
        <v>24</v>
      </c>
      <c r="Z6" s="5"/>
      <c r="AB6" s="123" t="s">
        <v>61</v>
      </c>
      <c r="AC6" s="125">
        <f>$AF$29-1</f>
        <v>39</v>
      </c>
      <c r="AE6" s="45" t="s">
        <v>80</v>
      </c>
      <c r="AL6" s="2" t="s">
        <v>173</v>
      </c>
    </row>
    <row r="7" spans="2:39" ht="15.75" x14ac:dyDescent="0.2">
      <c r="B7" s="18">
        <f t="shared" ca="1" si="4"/>
        <v>44743</v>
      </c>
      <c r="C7" s="9">
        <f t="shared" ref="C7:C70" si="18">C6+1</f>
        <v>3</v>
      </c>
      <c r="D7" s="9"/>
      <c r="E7" s="13">
        <f t="shared" si="5"/>
        <v>800</v>
      </c>
      <c r="F7" s="14">
        <f t="shared" ref="F7:F69" si="19">F6+E7</f>
        <v>4400</v>
      </c>
      <c r="G7" s="15">
        <f t="shared" si="6"/>
        <v>0.9787404406256498</v>
      </c>
      <c r="H7" s="13">
        <f t="shared" si="7"/>
        <v>34.593541771535214</v>
      </c>
      <c r="I7" s="13">
        <f t="shared" si="8"/>
        <v>80.319822240244619</v>
      </c>
      <c r="J7" s="15">
        <f t="shared" si="0"/>
        <v>2.1259559374350201E-2</v>
      </c>
      <c r="K7" s="13">
        <f t="shared" si="9"/>
        <v>95.573920688661019</v>
      </c>
      <c r="L7" s="13">
        <f t="shared" ref="L7:L70" si="20">L6+K7</f>
        <v>167.86882137420253</v>
      </c>
      <c r="M7" s="15">
        <f t="shared" si="10"/>
        <v>2.1259559374350225E-2</v>
      </c>
      <c r="N7" s="13">
        <f t="shared" si="1"/>
        <v>0</v>
      </c>
      <c r="O7" s="13">
        <f t="shared" si="11"/>
        <v>-15.254098448416698</v>
      </c>
      <c r="P7" s="15">
        <f t="shared" si="2"/>
        <v>-3.4046896323551654E-3</v>
      </c>
      <c r="Q7" s="7">
        <f t="shared" si="12"/>
        <v>4480.3198222402443</v>
      </c>
      <c r="R7" s="7">
        <f t="shared" si="13"/>
        <v>4495.573920688661</v>
      </c>
      <c r="S7" s="13">
        <f>IF('BANCO DE DADOS'!$AD$32="Sim",R7,Q7)</f>
        <v>4495.573920688661</v>
      </c>
      <c r="T7" s="9">
        <f t="shared" si="14"/>
        <v>3</v>
      </c>
      <c r="U7" s="18">
        <f t="shared" ca="1" si="15"/>
        <v>44774</v>
      </c>
      <c r="V7" s="119">
        <f t="shared" si="3"/>
        <v>37262.707822262644</v>
      </c>
      <c r="W7" s="58">
        <v>3</v>
      </c>
      <c r="X7" s="120">
        <f t="shared" ca="1" si="16"/>
        <v>45778</v>
      </c>
      <c r="Y7" s="5">
        <f t="shared" si="17"/>
        <v>36</v>
      </c>
      <c r="Z7" s="5"/>
      <c r="AB7" s="123" t="s">
        <v>3</v>
      </c>
      <c r="AC7" s="122">
        <f ca="1">DATE(YEAR(TODAY())+Período,MONTH(TODAY()),1)</f>
        <v>59292</v>
      </c>
      <c r="AE7" s="139" t="s">
        <v>81</v>
      </c>
      <c r="AF7" s="136"/>
      <c r="AG7" s="135" t="str">
        <f>IF(AE32,AE7,AE8)</f>
        <v>Patrimônio Real</v>
      </c>
      <c r="AL7" s="162" t="s">
        <v>17</v>
      </c>
    </row>
    <row r="8" spans="2:39" x14ac:dyDescent="0.2">
      <c r="B8" s="18">
        <f t="shared" ca="1" si="4"/>
        <v>44774</v>
      </c>
      <c r="C8" s="9">
        <f t="shared" si="18"/>
        <v>4</v>
      </c>
      <c r="D8" s="9"/>
      <c r="E8" s="13">
        <f t="shared" si="5"/>
        <v>800</v>
      </c>
      <c r="F8" s="14">
        <f t="shared" si="19"/>
        <v>5200</v>
      </c>
      <c r="G8" s="15">
        <f t="shared" si="6"/>
        <v>0.97272215371771098</v>
      </c>
      <c r="H8" s="13">
        <f t="shared" si="7"/>
        <v>42.512827073945594</v>
      </c>
      <c r="I8" s="13">
        <f t="shared" si="8"/>
        <v>122.83264931419021</v>
      </c>
      <c r="J8" s="15">
        <f t="shared" si="0"/>
        <v>2.727784628228902E-2</v>
      </c>
      <c r="K8" s="13">
        <f t="shared" si="9"/>
        <v>145.822525091854</v>
      </c>
      <c r="L8" s="13">
        <f t="shared" si="20"/>
        <v>313.69134646605653</v>
      </c>
      <c r="M8" s="15">
        <f t="shared" si="10"/>
        <v>2.7277846282289072E-2</v>
      </c>
      <c r="N8" s="13">
        <f t="shared" si="1"/>
        <v>0</v>
      </c>
      <c r="O8" s="13">
        <f t="shared" si="11"/>
        <v>-22.989875777663656</v>
      </c>
      <c r="P8" s="15">
        <f t="shared" si="2"/>
        <v>-4.3191055012082227E-3</v>
      </c>
      <c r="Q8" s="7">
        <f t="shared" si="12"/>
        <v>5322.8326493141903</v>
      </c>
      <c r="R8" s="7">
        <f t="shared" si="13"/>
        <v>5345.822525091854</v>
      </c>
      <c r="S8" s="13">
        <f>IF('BANCO DE DADOS'!$AD$32="Sim",R8,Q8)</f>
        <v>5345.822525091854</v>
      </c>
      <c r="T8" s="9">
        <f t="shared" si="14"/>
        <v>4</v>
      </c>
      <c r="U8" s="18">
        <f t="shared" ca="1" si="15"/>
        <v>44805</v>
      </c>
      <c r="V8" s="119">
        <f t="shared" si="3"/>
        <v>51947.431087616744</v>
      </c>
      <c r="W8" s="58">
        <v>4</v>
      </c>
      <c r="X8" s="120">
        <f t="shared" ca="1" si="16"/>
        <v>46143</v>
      </c>
      <c r="Y8" s="5">
        <f t="shared" si="17"/>
        <v>48</v>
      </c>
      <c r="Z8" s="5"/>
      <c r="AA8" s="83"/>
      <c r="AB8" s="85" t="s">
        <v>48</v>
      </c>
      <c r="AC8" s="116">
        <f ca="1">OFFSET('BANCO DE DADOS'!I5,'BANCO DE DADOS'!$AC$4,0)</f>
        <v>7560917.9752068585</v>
      </c>
      <c r="AE8" s="140" t="s">
        <v>82</v>
      </c>
      <c r="AF8" s="137"/>
      <c r="AG8" s="135"/>
      <c r="AL8" s="2" t="s">
        <v>172</v>
      </c>
    </row>
    <row r="9" spans="2:39" ht="15.75" x14ac:dyDescent="0.2">
      <c r="B9" s="18">
        <f t="shared" ca="1" si="4"/>
        <v>44805</v>
      </c>
      <c r="C9" s="9">
        <f t="shared" si="18"/>
        <v>5</v>
      </c>
      <c r="D9" s="9"/>
      <c r="E9" s="13">
        <f t="shared" si="5"/>
        <v>800</v>
      </c>
      <c r="F9" s="14">
        <f t="shared" si="19"/>
        <v>6000</v>
      </c>
      <c r="G9" s="15">
        <f t="shared" si="6"/>
        <v>0.96709632655218725</v>
      </c>
      <c r="H9" s="13">
        <f t="shared" si="7"/>
        <v>50.507256834780442</v>
      </c>
      <c r="I9" s="13">
        <f t="shared" si="8"/>
        <v>173.33990614897064</v>
      </c>
      <c r="J9" s="15">
        <f t="shared" si="0"/>
        <v>3.2903673447812753E-2</v>
      </c>
      <c r="K9" s="13">
        <f t="shared" si="9"/>
        <v>204.13896244514672</v>
      </c>
      <c r="L9" s="13">
        <f t="shared" si="20"/>
        <v>517.83030891120325</v>
      </c>
      <c r="M9" s="15">
        <f t="shared" si="10"/>
        <v>3.2903673447812719E-2</v>
      </c>
      <c r="N9" s="13">
        <f t="shared" si="1"/>
        <v>0</v>
      </c>
      <c r="O9" s="13">
        <f t="shared" si="11"/>
        <v>-30.799056296175877</v>
      </c>
      <c r="P9" s="15">
        <f t="shared" si="2"/>
        <v>-4.9890426842523925E-3</v>
      </c>
      <c r="Q9" s="7">
        <f t="shared" si="12"/>
        <v>6173.3399061489708</v>
      </c>
      <c r="R9" s="7">
        <f t="shared" si="13"/>
        <v>6204.1389624451467</v>
      </c>
      <c r="S9" s="13">
        <f>IF('BANCO DE DADOS'!$AD$32="Sim",R9,Q9)</f>
        <v>6204.1389624451467</v>
      </c>
      <c r="T9" s="9">
        <f t="shared" si="14"/>
        <v>5</v>
      </c>
      <c r="U9" s="18">
        <f t="shared" ca="1" si="15"/>
        <v>44835</v>
      </c>
      <c r="V9" s="119">
        <f t="shared" si="3"/>
        <v>68394.321144813352</v>
      </c>
      <c r="W9" s="58">
        <v>5</v>
      </c>
      <c r="X9" s="120">
        <f t="shared" ca="1" si="16"/>
        <v>46508</v>
      </c>
      <c r="Y9" s="5">
        <f t="shared" si="17"/>
        <v>60</v>
      </c>
      <c r="Z9" s="5"/>
      <c r="AA9" s="89"/>
      <c r="AB9" s="91" t="s">
        <v>49</v>
      </c>
      <c r="AC9" s="117">
        <f ca="1">AC13-AC11</f>
        <v>7633859.0378854033</v>
      </c>
      <c r="AE9" s="140" t="s">
        <v>85</v>
      </c>
      <c r="AF9" s="137"/>
      <c r="AG9" s="135" t="str">
        <f>IF(AE34,AE9,AE10)</f>
        <v>Com Crescimento Salárial</v>
      </c>
      <c r="AL9" s="162" t="s">
        <v>1</v>
      </c>
    </row>
    <row r="10" spans="2:39" ht="15" x14ac:dyDescent="0.25">
      <c r="B10" s="18">
        <f t="shared" ca="1" si="4"/>
        <v>44835</v>
      </c>
      <c r="C10" s="9">
        <f t="shared" si="18"/>
        <v>6</v>
      </c>
      <c r="D10" s="9"/>
      <c r="E10" s="13">
        <f t="shared" si="5"/>
        <v>800</v>
      </c>
      <c r="F10" s="14">
        <f t="shared" si="19"/>
        <v>6800</v>
      </c>
      <c r="G10" s="15">
        <f t="shared" si="6"/>
        <v>0.96172887804339824</v>
      </c>
      <c r="H10" s="13">
        <f t="shared" si="7"/>
        <v>58.577544084245915</v>
      </c>
      <c r="I10" s="13">
        <f t="shared" si="8"/>
        <v>231.91745023321656</v>
      </c>
      <c r="J10" s="15">
        <f t="shared" si="0"/>
        <v>3.8271121956601761E-2</v>
      </c>
      <c r="K10" s="13">
        <f t="shared" si="9"/>
        <v>270.59978674483409</v>
      </c>
      <c r="L10" s="13">
        <f t="shared" si="20"/>
        <v>788.43009565603734</v>
      </c>
      <c r="M10" s="15">
        <f t="shared" si="10"/>
        <v>3.8271121956601782E-2</v>
      </c>
      <c r="N10" s="13">
        <f t="shared" si="1"/>
        <v>0</v>
      </c>
      <c r="O10" s="13">
        <f t="shared" si="11"/>
        <v>-38.682336511616995</v>
      </c>
      <c r="P10" s="15">
        <f t="shared" si="2"/>
        <v>-5.5009656733575668E-3</v>
      </c>
      <c r="Q10" s="7">
        <f t="shared" si="12"/>
        <v>7031.9174502332171</v>
      </c>
      <c r="R10" s="7">
        <f t="shared" si="13"/>
        <v>7070.5997867448341</v>
      </c>
      <c r="S10" s="13">
        <f>IF('BANCO DE DADOS'!$AD$32="Sim",R10,Q10)</f>
        <v>7070.5997867448341</v>
      </c>
      <c r="T10" s="9">
        <f t="shared" si="14"/>
        <v>6</v>
      </c>
      <c r="U10" s="18">
        <f t="shared" ca="1" si="15"/>
        <v>44866</v>
      </c>
      <c r="V10" s="119">
        <f t="shared" si="3"/>
        <v>86814.838008873543</v>
      </c>
      <c r="W10" s="58">
        <v>6</v>
      </c>
      <c r="X10" s="120">
        <f t="shared" ca="1" si="16"/>
        <v>46874</v>
      </c>
      <c r="Y10" s="5">
        <f t="shared" si="17"/>
        <v>72</v>
      </c>
      <c r="Z10" s="5"/>
      <c r="AA10" s="89"/>
      <c r="AB10" s="91" t="s">
        <v>112</v>
      </c>
      <c r="AC10" s="117">
        <f ca="1">IF(AE32,AC9,AC8)</f>
        <v>7633859.0378854033</v>
      </c>
      <c r="AE10" s="140" t="s">
        <v>86</v>
      </c>
      <c r="AF10" s="137"/>
      <c r="AG10" s="135"/>
      <c r="AL10" t="s">
        <v>174</v>
      </c>
    </row>
    <row r="11" spans="2:39" ht="15.75" x14ac:dyDescent="0.2">
      <c r="B11" s="18">
        <f t="shared" ca="1" si="4"/>
        <v>44866</v>
      </c>
      <c r="C11" s="9">
        <f t="shared" si="18"/>
        <v>7</v>
      </c>
      <c r="D11" s="9"/>
      <c r="E11" s="13">
        <f t="shared" si="5"/>
        <v>800</v>
      </c>
      <c r="F11" s="14">
        <f t="shared" si="19"/>
        <v>7600</v>
      </c>
      <c r="G11" s="15">
        <f t="shared" si="6"/>
        <v>0.95654247812802706</v>
      </c>
      <c r="H11" s="13">
        <f t="shared" si="7"/>
        <v>66.724408618344171</v>
      </c>
      <c r="I11" s="13">
        <f t="shared" si="8"/>
        <v>298.64185885156076</v>
      </c>
      <c r="J11" s="15">
        <f t="shared" si="0"/>
        <v>4.3457521871972937E-2</v>
      </c>
      <c r="K11" s="13">
        <f t="shared" si="9"/>
        <v>345.28227839222927</v>
      </c>
      <c r="L11" s="13">
        <f t="shared" si="20"/>
        <v>1133.7123740482666</v>
      </c>
      <c r="M11" s="15">
        <f t="shared" si="10"/>
        <v>4.3457521871972937E-2</v>
      </c>
      <c r="N11" s="13">
        <f t="shared" si="1"/>
        <v>0</v>
      </c>
      <c r="O11" s="13">
        <f t="shared" si="11"/>
        <v>-46.640419540667608</v>
      </c>
      <c r="P11" s="15">
        <f t="shared" si="2"/>
        <v>-5.9048657192122623E-3</v>
      </c>
      <c r="Q11" s="7">
        <f t="shared" si="12"/>
        <v>7898.6418588515617</v>
      </c>
      <c r="R11" s="7">
        <f t="shared" si="13"/>
        <v>7945.2822783922293</v>
      </c>
      <c r="S11" s="13">
        <f>IF('BANCO DE DADOS'!$AD$32="Sim",R11,Q11)</f>
        <v>7945.2822783922293</v>
      </c>
      <c r="T11" s="9">
        <f t="shared" si="14"/>
        <v>7</v>
      </c>
      <c r="U11" s="18">
        <f t="shared" ca="1" si="15"/>
        <v>44896</v>
      </c>
      <c r="V11" s="119">
        <f t="shared" si="3"/>
        <v>107445.81689662101</v>
      </c>
      <c r="W11" s="58">
        <v>7</v>
      </c>
      <c r="X11" s="120">
        <f t="shared" ca="1" si="16"/>
        <v>47239</v>
      </c>
      <c r="Y11" s="5">
        <f t="shared" si="17"/>
        <v>84</v>
      </c>
      <c r="Z11" s="5"/>
      <c r="AA11" s="89"/>
      <c r="AB11" s="91" t="s">
        <v>47</v>
      </c>
      <c r="AC11" s="117">
        <f ca="1">OFFSET('BANCO DE DADOS'!F5,'BANCO DE DADOS'!$AC$4,0)</f>
        <v>386000</v>
      </c>
      <c r="AE11" s="140" t="s">
        <v>83</v>
      </c>
      <c r="AF11" s="137"/>
      <c r="AG11" s="135" t="str">
        <f>IF(AF36,AE11,AE12)</f>
        <v>Com IR</v>
      </c>
      <c r="AL11" s="145" t="s">
        <v>18</v>
      </c>
    </row>
    <row r="12" spans="2:39" x14ac:dyDescent="0.2">
      <c r="B12" s="18">
        <f t="shared" ca="1" si="4"/>
        <v>44896</v>
      </c>
      <c r="C12" s="9">
        <f t="shared" si="18"/>
        <v>8</v>
      </c>
      <c r="D12" s="9"/>
      <c r="E12" s="13">
        <f t="shared" si="5"/>
        <v>800</v>
      </c>
      <c r="F12" s="14">
        <f t="shared" si="19"/>
        <v>8400</v>
      </c>
      <c r="G12" s="15">
        <f t="shared" si="6"/>
        <v>0.95148939483414874</v>
      </c>
      <c r="H12" s="13">
        <f t="shared" si="7"/>
        <v>74.948577063072591</v>
      </c>
      <c r="I12" s="13">
        <f t="shared" si="8"/>
        <v>373.59043591463336</v>
      </c>
      <c r="J12" s="15">
        <f t="shared" si="0"/>
        <v>4.8510605165851262E-2</v>
      </c>
      <c r="K12" s="13">
        <f t="shared" si="9"/>
        <v>428.26445108637199</v>
      </c>
      <c r="L12" s="13">
        <f t="shared" si="20"/>
        <v>1561.9768251346386</v>
      </c>
      <c r="M12" s="15">
        <f t="shared" si="10"/>
        <v>4.8510605165851303E-2</v>
      </c>
      <c r="N12" s="13">
        <f t="shared" si="1"/>
        <v>0</v>
      </c>
      <c r="O12" s="13">
        <f t="shared" si="11"/>
        <v>-54.674015171736755</v>
      </c>
      <c r="P12" s="15">
        <f t="shared" si="2"/>
        <v>-6.2316580163041379E-3</v>
      </c>
      <c r="Q12" s="7">
        <f t="shared" si="12"/>
        <v>8773.5904359146352</v>
      </c>
      <c r="R12" s="7">
        <f t="shared" si="13"/>
        <v>8828.264451086372</v>
      </c>
      <c r="S12" s="13">
        <f>IF('BANCO DE DADOS'!$AD$32="Sim",R12,Q12)</f>
        <v>8828.264451086372</v>
      </c>
      <c r="T12" s="9">
        <f t="shared" si="14"/>
        <v>8</v>
      </c>
      <c r="U12" s="18">
        <f t="shared" ca="1" si="15"/>
        <v>44927</v>
      </c>
      <c r="V12" s="119">
        <f t="shared" si="3"/>
        <v>130552.51325089818</v>
      </c>
      <c r="W12" s="58">
        <v>8</v>
      </c>
      <c r="X12" s="120">
        <f t="shared" ca="1" si="16"/>
        <v>47604</v>
      </c>
      <c r="Y12" s="5">
        <f t="shared" si="17"/>
        <v>96</v>
      </c>
      <c r="Z12" s="5"/>
      <c r="AA12" s="89"/>
      <c r="AB12" s="91" t="s">
        <v>46</v>
      </c>
      <c r="AC12" s="117">
        <f ca="1">OFFSET('BANCO DE DADOS'!Q5,'BANCO DE DADOS'!$AC$4,0)</f>
        <v>7946917.9752068594</v>
      </c>
      <c r="AE12" s="141" t="s">
        <v>84</v>
      </c>
      <c r="AF12" s="138"/>
      <c r="AG12" s="135"/>
      <c r="AL12" s="2" t="s">
        <v>175</v>
      </c>
    </row>
    <row r="13" spans="2:39" ht="15.75" x14ac:dyDescent="0.2">
      <c r="B13" s="18">
        <f t="shared" ca="1" si="4"/>
        <v>44927</v>
      </c>
      <c r="C13" s="9">
        <f t="shared" si="18"/>
        <v>9</v>
      </c>
      <c r="D13" s="9"/>
      <c r="E13" s="13">
        <f t="shared" si="5"/>
        <v>800</v>
      </c>
      <c r="F13" s="14">
        <f t="shared" si="19"/>
        <v>9200</v>
      </c>
      <c r="G13" s="15">
        <f t="shared" si="6"/>
        <v>0.94653856958066174</v>
      </c>
      <c r="H13" s="13">
        <f t="shared" si="7"/>
        <v>83.250782939232181</v>
      </c>
      <c r="I13" s="13">
        <f t="shared" si="8"/>
        <v>456.84121885386554</v>
      </c>
      <c r="J13" s="15">
        <f t="shared" si="0"/>
        <v>5.3461430419338263E-2</v>
      </c>
      <c r="K13" s="13">
        <f t="shared" si="9"/>
        <v>519.62505878213778</v>
      </c>
      <c r="L13" s="13">
        <f t="shared" si="20"/>
        <v>2081.6018839167764</v>
      </c>
      <c r="M13" s="15">
        <f t="shared" si="10"/>
        <v>5.3461430419338256E-2</v>
      </c>
      <c r="N13" s="13">
        <f t="shared" si="1"/>
        <v>0</v>
      </c>
      <c r="O13" s="13">
        <f t="shared" si="11"/>
        <v>-62.783839928270027</v>
      </c>
      <c r="P13" s="15">
        <f t="shared" si="2"/>
        <v>-6.5014882719301448E-3</v>
      </c>
      <c r="Q13" s="7">
        <f t="shared" si="12"/>
        <v>9656.8412188538678</v>
      </c>
      <c r="R13" s="7">
        <f t="shared" si="13"/>
        <v>9719.6250587821378</v>
      </c>
      <c r="S13" s="13">
        <f>IF('BANCO DE DADOS'!$AD$32="Sim",R13,Q13)</f>
        <v>9719.6250587821378</v>
      </c>
      <c r="T13" s="9">
        <f t="shared" si="14"/>
        <v>9</v>
      </c>
      <c r="U13" s="18">
        <f t="shared" ca="1" si="15"/>
        <v>44958</v>
      </c>
      <c r="V13" s="119">
        <f t="shared" si="3"/>
        <v>156432.01316768862</v>
      </c>
      <c r="W13" s="58">
        <v>9</v>
      </c>
      <c r="X13" s="120">
        <f t="shared" ca="1" si="16"/>
        <v>47969</v>
      </c>
      <c r="Y13" s="5">
        <f t="shared" si="17"/>
        <v>108</v>
      </c>
      <c r="Z13" s="5"/>
      <c r="AA13" s="89"/>
      <c r="AB13" s="91" t="s">
        <v>8</v>
      </c>
      <c r="AC13" s="117">
        <f ca="1">OFFSET('BANCO DE DADOS'!R5,'BANCO DE DADOS'!$AC$4,0)</f>
        <v>8019859.0378854033</v>
      </c>
      <c r="AE13" s="139" t="s">
        <v>87</v>
      </c>
      <c r="AF13" s="136"/>
      <c r="AG13" s="2" t="str">
        <f>CONCATENATE(AG7, " | ",AG9, " | ",AG11)</f>
        <v>Patrimônio Real | Com Crescimento Salárial | Com IR</v>
      </c>
      <c r="AL13" s="162" t="s">
        <v>17</v>
      </c>
    </row>
    <row r="14" spans="2:39" x14ac:dyDescent="0.2">
      <c r="B14" s="18">
        <f t="shared" ca="1" si="4"/>
        <v>44958</v>
      </c>
      <c r="C14" s="9">
        <f t="shared" si="18"/>
        <v>10</v>
      </c>
      <c r="D14" s="9"/>
      <c r="E14" s="13">
        <f t="shared" si="5"/>
        <v>800</v>
      </c>
      <c r="F14" s="14">
        <f t="shared" si="19"/>
        <v>10000</v>
      </c>
      <c r="G14" s="15">
        <f t="shared" si="6"/>
        <v>0.94166892109525957</v>
      </c>
      <c r="H14" s="13">
        <f t="shared" si="7"/>
        <v>91.631766727850902</v>
      </c>
      <c r="I14" s="13">
        <f t="shared" si="8"/>
        <v>548.47298558171644</v>
      </c>
      <c r="J14" s="15">
        <f t="shared" si="0"/>
        <v>5.833107890474043E-2</v>
      </c>
      <c r="K14" s="13">
        <f t="shared" si="9"/>
        <v>619.4436027143729</v>
      </c>
      <c r="L14" s="13">
        <f t="shared" si="20"/>
        <v>2701.0454866311493</v>
      </c>
      <c r="M14" s="15">
        <f t="shared" si="10"/>
        <v>5.8331078904740416E-2</v>
      </c>
      <c r="N14" s="13">
        <f t="shared" si="1"/>
        <v>0</v>
      </c>
      <c r="O14" s="13">
        <f t="shared" si="11"/>
        <v>-70.970617132654297</v>
      </c>
      <c r="P14" s="15">
        <f t="shared" si="2"/>
        <v>-6.7280465361821721E-3</v>
      </c>
      <c r="Q14" s="7">
        <f t="shared" si="12"/>
        <v>10548.472985581719</v>
      </c>
      <c r="R14" s="7">
        <f t="shared" si="13"/>
        <v>10619.443602714373</v>
      </c>
      <c r="S14" s="13">
        <f>IF('BANCO DE DADOS'!$AD$32="Sim",R14,Q14)</f>
        <v>10619.443602714373</v>
      </c>
      <c r="T14" s="9">
        <f t="shared" si="14"/>
        <v>10</v>
      </c>
      <c r="U14" s="18">
        <f t="shared" ca="1" si="15"/>
        <v>44986</v>
      </c>
      <c r="V14" s="119">
        <f t="shared" si="3"/>
        <v>185417.05307449395</v>
      </c>
      <c r="W14" s="58">
        <v>10</v>
      </c>
      <c r="X14" s="120">
        <f t="shared" ca="1" si="16"/>
        <v>48335</v>
      </c>
      <c r="Y14" s="5">
        <f t="shared" si="17"/>
        <v>120</v>
      </c>
      <c r="Z14" s="5"/>
      <c r="AA14" s="56"/>
      <c r="AB14" s="76" t="s">
        <v>111</v>
      </c>
      <c r="AC14" s="77">
        <f ca="1">IF('BANCO DE DADOS'!$AD$32="Sim",AC13,AC12)</f>
        <v>8019859.0378854033</v>
      </c>
    </row>
    <row r="15" spans="2:39" x14ac:dyDescent="0.2">
      <c r="B15" s="18">
        <f t="shared" ca="1" si="4"/>
        <v>44986</v>
      </c>
      <c r="C15" s="9">
        <f t="shared" si="18"/>
        <v>11</v>
      </c>
      <c r="E15" s="13">
        <f t="shared" si="5"/>
        <v>800</v>
      </c>
      <c r="F15" s="14">
        <f t="shared" si="19"/>
        <v>10800</v>
      </c>
      <c r="G15" s="15">
        <f t="shared" si="6"/>
        <v>0.93686563636440512</v>
      </c>
      <c r="H15" s="13">
        <f t="shared" si="7"/>
        <v>100.09227593622794</v>
      </c>
      <c r="I15" s="13">
        <f t="shared" si="8"/>
        <v>648.56526151794435</v>
      </c>
      <c r="J15" s="15">
        <f t="shared" si="0"/>
        <v>6.3134363635594881E-2</v>
      </c>
      <c r="K15" s="13">
        <f t="shared" si="9"/>
        <v>727.80033848867788</v>
      </c>
      <c r="L15" s="13">
        <f t="shared" si="20"/>
        <v>3428.8458251198272</v>
      </c>
      <c r="M15" s="15">
        <f t="shared" si="10"/>
        <v>6.3134363635594881E-2</v>
      </c>
      <c r="N15" s="13">
        <f t="shared" si="1"/>
        <v>0</v>
      </c>
      <c r="O15" s="13">
        <f t="shared" si="11"/>
        <v>-79.235076970731825</v>
      </c>
      <c r="P15" s="15">
        <f t="shared" si="2"/>
        <v>-6.9209612873557726E-3</v>
      </c>
      <c r="Q15" s="7">
        <f t="shared" si="12"/>
        <v>11448.565261517946</v>
      </c>
      <c r="R15" s="7">
        <f t="shared" si="13"/>
        <v>11527.800338488678</v>
      </c>
      <c r="S15" s="13">
        <f>IF('BANCO DE DADOS'!$AD$32="Sim",R15,Q15)</f>
        <v>11527.800338488678</v>
      </c>
      <c r="T15" s="9">
        <f t="shared" si="14"/>
        <v>11</v>
      </c>
      <c r="U15" s="18">
        <f t="shared" ca="1" si="15"/>
        <v>45017</v>
      </c>
      <c r="V15" s="119">
        <f t="shared" si="3"/>
        <v>217880.29777011601</v>
      </c>
      <c r="W15" s="58">
        <v>11</v>
      </c>
      <c r="X15" s="120">
        <f t="shared" ca="1" si="16"/>
        <v>48700</v>
      </c>
      <c r="Y15" s="5">
        <f t="shared" si="17"/>
        <v>132</v>
      </c>
      <c r="Z15" s="5"/>
    </row>
    <row r="16" spans="2:39" x14ac:dyDescent="0.2">
      <c r="B16" s="18">
        <f t="shared" ca="1" si="4"/>
        <v>45017</v>
      </c>
      <c r="C16" s="9">
        <f t="shared" si="18"/>
        <v>12</v>
      </c>
      <c r="D16" s="9">
        <v>1</v>
      </c>
      <c r="E16" s="13">
        <f t="shared" si="5"/>
        <v>800</v>
      </c>
      <c r="F16" s="14">
        <f t="shared" si="19"/>
        <v>11600</v>
      </c>
      <c r="G16" s="15">
        <f t="shared" si="6"/>
        <v>0.9321180016407995</v>
      </c>
      <c r="H16" s="13">
        <f t="shared" si="7"/>
        <v>108.63306516460439</v>
      </c>
      <c r="I16" s="13">
        <f t="shared" si="8"/>
        <v>757.19832668254878</v>
      </c>
      <c r="J16" s="15">
        <f t="shared" si="0"/>
        <v>6.7881998359200502E-2</v>
      </c>
      <c r="K16" s="13">
        <f t="shared" si="9"/>
        <v>844.77628323948011</v>
      </c>
      <c r="L16" s="13">
        <f t="shared" si="20"/>
        <v>4273.6221083593073</v>
      </c>
      <c r="M16" s="15">
        <f t="shared" si="10"/>
        <v>6.7881998359200529E-2</v>
      </c>
      <c r="N16" s="13">
        <f t="shared" si="1"/>
        <v>0</v>
      </c>
      <c r="O16" s="13">
        <f t="shared" si="11"/>
        <v>-87.577956556930076</v>
      </c>
      <c r="P16" s="15">
        <f t="shared" si="2"/>
        <v>-7.0872016651076534E-3</v>
      </c>
      <c r="Q16" s="7">
        <f t="shared" si="12"/>
        <v>12357.19832668255</v>
      </c>
      <c r="R16" s="7">
        <f t="shared" si="13"/>
        <v>12444.77628323948</v>
      </c>
      <c r="S16" s="13">
        <f>IF('BANCO DE DADOS'!$AD$32="Sim",R16,Q16)</f>
        <v>12444.77628323948</v>
      </c>
      <c r="T16" s="9">
        <f t="shared" si="14"/>
        <v>12</v>
      </c>
      <c r="U16" s="18">
        <f t="shared" ca="1" si="15"/>
        <v>45047</v>
      </c>
      <c r="V16" s="119">
        <f t="shared" si="3"/>
        <v>254239.13182921274</v>
      </c>
      <c r="W16" s="58">
        <v>12</v>
      </c>
      <c r="X16" s="120">
        <f t="shared" ca="1" si="16"/>
        <v>49065</v>
      </c>
      <c r="Y16" s="5">
        <f t="shared" si="17"/>
        <v>144</v>
      </c>
      <c r="Z16" s="5"/>
      <c r="AA16" s="45" t="s">
        <v>59</v>
      </c>
    </row>
    <row r="17" spans="2:42" x14ac:dyDescent="0.2">
      <c r="B17" s="18">
        <f t="shared" ca="1" si="4"/>
        <v>45047</v>
      </c>
      <c r="C17" s="9">
        <f t="shared" si="18"/>
        <v>13</v>
      </c>
      <c r="D17" s="9"/>
      <c r="E17" s="13">
        <f t="shared" si="5"/>
        <v>800</v>
      </c>
      <c r="F17" s="14">
        <f t="shared" si="19"/>
        <v>12400</v>
      </c>
      <c r="G17" s="15">
        <f t="shared" si="6"/>
        <v>0.92741807576147961</v>
      </c>
      <c r="H17" s="13">
        <f t="shared" si="7"/>
        <v>117.25489617346682</v>
      </c>
      <c r="I17" s="13">
        <f t="shared" si="8"/>
        <v>874.4532228560156</v>
      </c>
      <c r="J17" s="15">
        <f t="shared" si="0"/>
        <v>7.258192423852039E-2</v>
      </c>
      <c r="K17" s="13">
        <f t="shared" si="9"/>
        <v>970.45322285601651</v>
      </c>
      <c r="L17" s="13">
        <f t="shared" si="20"/>
        <v>5244.0753312153238</v>
      </c>
      <c r="M17" s="15">
        <f t="shared" si="10"/>
        <v>7.2581924238520418E-2</v>
      </c>
      <c r="N17" s="13">
        <f t="shared" si="1"/>
        <v>0</v>
      </c>
      <c r="O17" s="13">
        <f t="shared" si="11"/>
        <v>-96</v>
      </c>
      <c r="P17" s="15">
        <f t="shared" si="2"/>
        <v>-7.2319362905815766E-3</v>
      </c>
      <c r="Q17" s="7">
        <f t="shared" si="12"/>
        <v>13274.453222856017</v>
      </c>
      <c r="R17" s="7">
        <f t="shared" si="13"/>
        <v>13370.453222856017</v>
      </c>
      <c r="S17" s="13">
        <f>IF('BANCO DE DADOS'!$AD$32="Sim",R17,Q17)</f>
        <v>13370.453222856017</v>
      </c>
      <c r="T17" s="9">
        <f t="shared" si="14"/>
        <v>13</v>
      </c>
      <c r="U17" s="18">
        <f t="shared" ca="1" si="15"/>
        <v>45078</v>
      </c>
      <c r="V17" s="119">
        <f t="shared" si="3"/>
        <v>294961.02597540111</v>
      </c>
      <c r="W17" s="58">
        <v>13</v>
      </c>
      <c r="X17" s="120">
        <f t="shared" ca="1" si="16"/>
        <v>49430</v>
      </c>
      <c r="Y17" s="5">
        <f t="shared" si="17"/>
        <v>156</v>
      </c>
      <c r="Z17" s="5"/>
      <c r="AA17" s="63" t="s">
        <v>1</v>
      </c>
      <c r="AB17" s="46" t="s">
        <v>58</v>
      </c>
      <c r="AC17" s="46" t="s">
        <v>2</v>
      </c>
      <c r="AD17" s="46" t="s">
        <v>43</v>
      </c>
      <c r="AE17" s="46" t="s">
        <v>41</v>
      </c>
      <c r="AF17" s="47" t="s">
        <v>42</v>
      </c>
    </row>
    <row r="18" spans="2:42" x14ac:dyDescent="0.2">
      <c r="B18" s="18">
        <f t="shared" ca="1" si="4"/>
        <v>45078</v>
      </c>
      <c r="C18" s="9">
        <f t="shared" si="18"/>
        <v>14</v>
      </c>
      <c r="D18" s="9"/>
      <c r="E18" s="13">
        <f t="shared" si="5"/>
        <v>800</v>
      </c>
      <c r="F18" s="14">
        <f t="shared" si="19"/>
        <v>13200</v>
      </c>
      <c r="G18" s="15">
        <f t="shared" si="6"/>
        <v>0.92275984735315519</v>
      </c>
      <c r="H18" s="13">
        <f t="shared" si="7"/>
        <v>125.9585379514893</v>
      </c>
      <c r="I18" s="13">
        <f t="shared" si="8"/>
        <v>1000.4117608075049</v>
      </c>
      <c r="J18" s="15">
        <f t="shared" si="0"/>
        <v>7.7240152646844806E-2</v>
      </c>
      <c r="K18" s="13">
        <f t="shared" si="9"/>
        <v>1104.9137192768922</v>
      </c>
      <c r="L18" s="13">
        <f t="shared" si="20"/>
        <v>6348.9890504922159</v>
      </c>
      <c r="M18" s="15">
        <f t="shared" si="10"/>
        <v>7.7240152646844848E-2</v>
      </c>
      <c r="N18" s="13">
        <f t="shared" si="1"/>
        <v>0</v>
      </c>
      <c r="O18" s="13">
        <f t="shared" si="11"/>
        <v>-104.5019584693855</v>
      </c>
      <c r="P18" s="15">
        <f t="shared" si="2"/>
        <v>-7.3590794569637881E-3</v>
      </c>
      <c r="Q18" s="7">
        <f t="shared" si="12"/>
        <v>14200.411760807507</v>
      </c>
      <c r="R18" s="7">
        <f t="shared" si="13"/>
        <v>14304.913719276892</v>
      </c>
      <c r="S18" s="13">
        <f>IF('BANCO DE DADOS'!$AD$32="Sim",R18,Q18)</f>
        <v>14304.913719276892</v>
      </c>
      <c r="T18" s="9">
        <f t="shared" si="14"/>
        <v>14</v>
      </c>
      <c r="U18" s="18">
        <f t="shared" ca="1" si="15"/>
        <v>45108</v>
      </c>
      <c r="V18" s="119">
        <f t="shared" si="3"/>
        <v>340569.54741913208</v>
      </c>
      <c r="W18" s="58">
        <v>14</v>
      </c>
      <c r="X18" s="120">
        <f t="shared" ca="1" si="16"/>
        <v>49796</v>
      </c>
      <c r="Y18" s="5">
        <f t="shared" si="17"/>
        <v>168</v>
      </c>
      <c r="Z18" s="5"/>
      <c r="AA18" s="65">
        <f>Período</f>
        <v>40</v>
      </c>
      <c r="AB18" s="61">
        <f>AA18*12</f>
        <v>480</v>
      </c>
      <c r="AC18" s="62">
        <f ca="1">INDEX($U$5:$U$997,AB18,0)</f>
        <v>59292</v>
      </c>
      <c r="AD18" s="68">
        <f ca="1">INDEX($S$5:$S$997,MATCH(AC18,$U$5:$U$997,0),0)</f>
        <v>8019859.0378854033</v>
      </c>
      <c r="AE18" s="72">
        <f>INDEX($G$5:$G$997,AB18,0)</f>
        <v>4.8130521768095395E-2</v>
      </c>
      <c r="AF18" s="73">
        <f>INDEX($J$5:$J$997,AB18,0)</f>
        <v>0.9518694782319046</v>
      </c>
      <c r="AP18" s="2" t="s">
        <v>179</v>
      </c>
    </row>
    <row r="19" spans="2:42" ht="17.25" x14ac:dyDescent="0.2">
      <c r="B19" s="18">
        <f t="shared" ca="1" si="4"/>
        <v>45108</v>
      </c>
      <c r="C19" s="9">
        <f t="shared" si="18"/>
        <v>15</v>
      </c>
      <c r="D19" s="9"/>
      <c r="E19" s="13">
        <f t="shared" si="5"/>
        <v>800</v>
      </c>
      <c r="F19" s="14">
        <f t="shared" si="19"/>
        <v>14000</v>
      </c>
      <c r="G19" s="15">
        <f t="shared" si="6"/>
        <v>0.91813868181869751</v>
      </c>
      <c r="H19" s="13">
        <f t="shared" si="7"/>
        <v>134.74476678412026</v>
      </c>
      <c r="I19" s="13">
        <f t="shared" si="8"/>
        <v>1135.1565275916253</v>
      </c>
      <c r="J19" s="15">
        <f t="shared" si="0"/>
        <v>8.1861318181302489E-2</v>
      </c>
      <c r="K19" s="13">
        <f t="shared" si="9"/>
        <v>1248.2411178538532</v>
      </c>
      <c r="L19" s="13">
        <f t="shared" si="20"/>
        <v>7597.2301683460691</v>
      </c>
      <c r="M19" s="15">
        <f t="shared" si="10"/>
        <v>8.1861318181302448E-2</v>
      </c>
      <c r="N19" s="13">
        <f t="shared" si="1"/>
        <v>0</v>
      </c>
      <c r="O19" s="13">
        <f t="shared" si="11"/>
        <v>-113.0845902622259</v>
      </c>
      <c r="P19" s="15">
        <f t="shared" si="2"/>
        <v>-7.4716498673846497E-3</v>
      </c>
      <c r="Q19" s="7">
        <f t="shared" si="12"/>
        <v>15135.156527591627</v>
      </c>
      <c r="R19" s="7">
        <f t="shared" si="13"/>
        <v>15248.241117853853</v>
      </c>
      <c r="S19" s="13">
        <f>IF('BANCO DE DADOS'!$AD$32="Sim",R19,Q19)</f>
        <v>15248.241117853853</v>
      </c>
      <c r="T19" s="9">
        <f t="shared" si="14"/>
        <v>15</v>
      </c>
      <c r="U19" s="18">
        <f t="shared" ca="1" si="15"/>
        <v>45139</v>
      </c>
      <c r="V19" s="119">
        <f t="shared" si="3"/>
        <v>391651.09143611079</v>
      </c>
      <c r="W19" s="58">
        <v>15</v>
      </c>
      <c r="X19" s="120">
        <f t="shared" ca="1" si="16"/>
        <v>50161</v>
      </c>
      <c r="Y19" s="5">
        <f t="shared" si="17"/>
        <v>180</v>
      </c>
      <c r="Z19" s="5"/>
      <c r="AJ19" s="2" t="s">
        <v>170</v>
      </c>
      <c r="AP19" s="39" t="s">
        <v>14</v>
      </c>
    </row>
    <row r="20" spans="2:42" x14ac:dyDescent="0.2">
      <c r="B20" s="18">
        <f t="shared" ca="1" si="4"/>
        <v>45139</v>
      </c>
      <c r="C20" s="9">
        <f t="shared" si="18"/>
        <v>16</v>
      </c>
      <c r="D20" s="9"/>
      <c r="E20" s="13">
        <f t="shared" si="5"/>
        <v>800</v>
      </c>
      <c r="F20" s="14">
        <f t="shared" si="19"/>
        <v>14800</v>
      </c>
      <c r="G20" s="15">
        <f t="shared" si="6"/>
        <v>0.91355094816254001</v>
      </c>
      <c r="H20" s="13">
        <f t="shared" si="7"/>
        <v>143.6143663228199</v>
      </c>
      <c r="I20" s="13">
        <f t="shared" si="8"/>
        <v>1278.7708939144452</v>
      </c>
      <c r="J20" s="15">
        <f t="shared" si="0"/>
        <v>8.6449051837459989E-2</v>
      </c>
      <c r="K20" s="13">
        <f t="shared" si="9"/>
        <v>1400.5195547854291</v>
      </c>
      <c r="L20" s="13">
        <f t="shared" si="20"/>
        <v>8997.7497231314992</v>
      </c>
      <c r="M20" s="15">
        <f t="shared" si="10"/>
        <v>8.6449051837459948E-2</v>
      </c>
      <c r="N20" s="13">
        <f t="shared" si="1"/>
        <v>0</v>
      </c>
      <c r="O20" s="13">
        <f t="shared" si="11"/>
        <v>-121.74866087098235</v>
      </c>
      <c r="P20" s="15">
        <f t="shared" si="2"/>
        <v>-7.5720129153069929E-3</v>
      </c>
      <c r="Q20" s="7">
        <f t="shared" si="12"/>
        <v>16078.770893914447</v>
      </c>
      <c r="R20" s="7">
        <f t="shared" si="13"/>
        <v>16200.519554785429</v>
      </c>
      <c r="S20" s="13">
        <f>IF('BANCO DE DADOS'!$AD$32="Sim",R20,Q20)</f>
        <v>16200.519554785429</v>
      </c>
      <c r="T20" s="9">
        <f t="shared" si="14"/>
        <v>16</v>
      </c>
      <c r="U20" s="18">
        <f t="shared" ca="1" si="15"/>
        <v>45170</v>
      </c>
      <c r="V20" s="119">
        <f t="shared" si="3"/>
        <v>448862.42073512706</v>
      </c>
      <c r="W20" s="58">
        <v>16</v>
      </c>
      <c r="X20" s="120">
        <f t="shared" ca="1" si="16"/>
        <v>50526</v>
      </c>
      <c r="Y20" s="5">
        <f t="shared" si="17"/>
        <v>192</v>
      </c>
      <c r="Z20" s="5"/>
      <c r="AA20" s="45" t="s">
        <v>51</v>
      </c>
      <c r="AE20" s="21" t="s">
        <v>1</v>
      </c>
      <c r="AF20" s="154" t="s">
        <v>19</v>
      </c>
      <c r="AJ20" s="213">
        <v>0</v>
      </c>
    </row>
    <row r="21" spans="2:42" x14ac:dyDescent="0.2">
      <c r="B21" s="18">
        <f t="shared" ca="1" si="4"/>
        <v>45170</v>
      </c>
      <c r="C21" s="9">
        <f t="shared" si="18"/>
        <v>17</v>
      </c>
      <c r="D21" s="9"/>
      <c r="E21" s="13">
        <f t="shared" si="5"/>
        <v>800</v>
      </c>
      <c r="F21" s="14">
        <f t="shared" si="19"/>
        <v>15600</v>
      </c>
      <c r="G21" s="15">
        <f t="shared" si="6"/>
        <v>0.90899376093249595</v>
      </c>
      <c r="H21" s="13">
        <f t="shared" si="7"/>
        <v>152.56812765495494</v>
      </c>
      <c r="I21" s="13">
        <f t="shared" si="8"/>
        <v>1431.3390215694001</v>
      </c>
      <c r="J21" s="15">
        <f t="shared" si="0"/>
        <v>9.1006239067504047E-2</v>
      </c>
      <c r="K21" s="13">
        <f t="shared" si="9"/>
        <v>1561.8339646211207</v>
      </c>
      <c r="L21" s="13">
        <f t="shared" si="20"/>
        <v>10559.58368775262</v>
      </c>
      <c r="M21" s="15">
        <f t="shared" si="10"/>
        <v>9.1006239067504061E-2</v>
      </c>
      <c r="N21" s="13">
        <f t="shared" si="1"/>
        <v>0</v>
      </c>
      <c r="O21" s="13">
        <f t="shared" si="11"/>
        <v>-130.49494305171902</v>
      </c>
      <c r="P21" s="15">
        <f t="shared" si="2"/>
        <v>-7.6620483501886267E-3</v>
      </c>
      <c r="Q21" s="7">
        <f t="shared" si="12"/>
        <v>17031.339021569402</v>
      </c>
      <c r="R21" s="7">
        <f t="shared" si="13"/>
        <v>17161.833964621121</v>
      </c>
      <c r="S21" s="13">
        <f>IF('BANCO DE DADOS'!$AD$32="Sim",R21,Q21)</f>
        <v>17161.833964621121</v>
      </c>
      <c r="T21" s="9">
        <f t="shared" si="14"/>
        <v>17</v>
      </c>
      <c r="U21" s="18">
        <f t="shared" ca="1" si="15"/>
        <v>45200</v>
      </c>
      <c r="V21" s="119">
        <f t="shared" si="3"/>
        <v>512939.10955002537</v>
      </c>
      <c r="W21" s="58">
        <v>17</v>
      </c>
      <c r="X21" s="120">
        <f t="shared" ca="1" si="16"/>
        <v>50891</v>
      </c>
      <c r="Y21" s="5">
        <f t="shared" si="17"/>
        <v>204</v>
      </c>
      <c r="Z21" s="5"/>
      <c r="AA21" s="112" t="s">
        <v>50</v>
      </c>
      <c r="AB21" s="60">
        <f ca="1">INDEX('BANCO DE DADOS'!$B$5:$B$997,MATCH(1000000,'BANCO DE DADOS'!$S$5:$S$997,1)+1,0)</f>
        <v>52810</v>
      </c>
      <c r="AC21" s="113" t="str">
        <f ca="1">"Aprox. "&amp; TEXT(AE21,"0") &amp; " anos"</f>
        <v>Aprox. 22 anos</v>
      </c>
      <c r="AD21" s="102"/>
      <c r="AE21" s="152">
        <f ca="1">(AB21-Mês_Atual_2)/365.25</f>
        <v>22.253251197809718</v>
      </c>
      <c r="AF21" s="153">
        <f ca="1">(AB21-Mês_Atual_2)/365.25*12</f>
        <v>267.03901437371661</v>
      </c>
      <c r="AJ21" s="213">
        <v>5.0000000000000001E-3</v>
      </c>
      <c r="AK21" s="211">
        <f>AJ21-AJ20</f>
        <v>5.0000000000000001E-3</v>
      </c>
    </row>
    <row r="22" spans="2:42" x14ac:dyDescent="0.2">
      <c r="B22" s="18">
        <f t="shared" ca="1" si="4"/>
        <v>45200</v>
      </c>
      <c r="C22" s="9">
        <f t="shared" si="18"/>
        <v>18</v>
      </c>
      <c r="D22" s="9"/>
      <c r="E22" s="13">
        <f t="shared" si="5"/>
        <v>800</v>
      </c>
      <c r="F22" s="14">
        <f t="shared" si="19"/>
        <v>16400</v>
      </c>
      <c r="G22" s="15">
        <f t="shared" si="6"/>
        <v>0.90446479787443779</v>
      </c>
      <c r="H22" s="13">
        <f t="shared" si="7"/>
        <v>161.60684937435627</v>
      </c>
      <c r="I22" s="13">
        <f t="shared" si="8"/>
        <v>1592.9458709437563</v>
      </c>
      <c r="J22" s="15">
        <f t="shared" si="0"/>
        <v>9.5535202125562213E-2</v>
      </c>
      <c r="K22" s="13">
        <f t="shared" si="9"/>
        <v>1732.2700878367723</v>
      </c>
      <c r="L22" s="13">
        <f t="shared" si="20"/>
        <v>12291.853775589392</v>
      </c>
      <c r="M22" s="15">
        <f t="shared" si="10"/>
        <v>9.5535202125562241E-2</v>
      </c>
      <c r="N22" s="13">
        <f t="shared" si="1"/>
        <v>0</v>
      </c>
      <c r="O22" s="13">
        <f t="shared" si="11"/>
        <v>-139.32421689301555</v>
      </c>
      <c r="P22" s="15">
        <f t="shared" si="2"/>
        <v>-7.743268828369336E-3</v>
      </c>
      <c r="Q22" s="7">
        <f t="shared" si="12"/>
        <v>17992.945870943757</v>
      </c>
      <c r="R22" s="7">
        <f t="shared" si="13"/>
        <v>18132.270087836772</v>
      </c>
      <c r="S22" s="13">
        <f>IF('BANCO DE DADOS'!$AD$32="Sim",R22,Q22)</f>
        <v>18132.270087836772</v>
      </c>
      <c r="T22" s="9">
        <f t="shared" si="14"/>
        <v>18</v>
      </c>
      <c r="U22" s="18">
        <f t="shared" ca="1" si="15"/>
        <v>45231</v>
      </c>
      <c r="V22" s="119">
        <f t="shared" si="3"/>
        <v>584705.00102271151</v>
      </c>
      <c r="W22" s="58">
        <v>18</v>
      </c>
      <c r="X22" s="120">
        <f t="shared" ca="1" si="16"/>
        <v>51257</v>
      </c>
      <c r="Y22" s="5">
        <f t="shared" si="17"/>
        <v>216</v>
      </c>
      <c r="Z22" s="5"/>
      <c r="AA22" s="114" t="s">
        <v>33</v>
      </c>
      <c r="AB22" s="62">
        <f ca="1">INDEX('BANCO DE DADOS'!$B$5:$B$997,MATCH(50%,'BANCO DE DADOS'!$G$5:$G$997,-1)+1,0)</f>
        <v>48611</v>
      </c>
      <c r="AC22" s="115" t="str">
        <f ca="1">"Aproximadamente "&amp; ROUND((AB22-'BANCO DE DADOS'!$B$5)/365.25,0) &amp; " anos"</f>
        <v>Aproximadamente 11 anos</v>
      </c>
      <c r="AD22" s="109"/>
      <c r="AE22" s="109"/>
      <c r="AF22" s="110"/>
      <c r="AJ22" s="213">
        <v>0.01</v>
      </c>
      <c r="AK22" s="211">
        <f t="shared" ref="AK22:AK77" si="21">AJ22-AJ21</f>
        <v>5.0000000000000001E-3</v>
      </c>
      <c r="AM22" s="2" t="s">
        <v>180</v>
      </c>
    </row>
    <row r="23" spans="2:42" x14ac:dyDescent="0.2">
      <c r="B23" s="18">
        <f t="shared" ca="1" si="4"/>
        <v>45231</v>
      </c>
      <c r="C23" s="9">
        <f t="shared" si="18"/>
        <v>19</v>
      </c>
      <c r="D23" s="9"/>
      <c r="E23" s="13">
        <f t="shared" si="5"/>
        <v>800</v>
      </c>
      <c r="F23" s="14">
        <f t="shared" si="19"/>
        <v>17200</v>
      </c>
      <c r="G23" s="15">
        <f t="shared" si="6"/>
        <v>0.89996216859203271</v>
      </c>
      <c r="H23" s="13">
        <f t="shared" si="7"/>
        <v>170.7313376525463</v>
      </c>
      <c r="I23" s="13">
        <f t="shared" si="8"/>
        <v>1763.6772085963025</v>
      </c>
      <c r="J23" s="15">
        <f t="shared" si="0"/>
        <v>0.10003783140796729</v>
      </c>
      <c r="K23" s="13">
        <f t="shared" si="9"/>
        <v>1911.9144784818563</v>
      </c>
      <c r="L23" s="13">
        <f t="shared" si="20"/>
        <v>14203.768254071249</v>
      </c>
      <c r="M23" s="15">
        <f t="shared" si="10"/>
        <v>0.10003783140796725</v>
      </c>
      <c r="N23" s="13">
        <f t="shared" si="1"/>
        <v>0</v>
      </c>
      <c r="O23" s="13">
        <f t="shared" si="11"/>
        <v>-148.23726988555427</v>
      </c>
      <c r="P23" s="15">
        <f t="shared" si="2"/>
        <v>-7.8169053530587305E-3</v>
      </c>
      <c r="Q23" s="7">
        <f t="shared" si="12"/>
        <v>18963.677208596302</v>
      </c>
      <c r="R23" s="7">
        <f t="shared" si="13"/>
        <v>19111.914478481856</v>
      </c>
      <c r="S23" s="13">
        <f>IF('BANCO DE DADOS'!$AD$32="Sim",R23,Q23)</f>
        <v>19111.914478481856</v>
      </c>
      <c r="T23" s="9">
        <f t="shared" si="14"/>
        <v>19</v>
      </c>
      <c r="U23" s="18">
        <f t="shared" ca="1" si="15"/>
        <v>45261</v>
      </c>
      <c r="V23" s="119">
        <f t="shared" si="3"/>
        <v>665082.79947211978</v>
      </c>
      <c r="W23" s="58">
        <v>19</v>
      </c>
      <c r="X23" s="120">
        <f t="shared" ca="1" si="16"/>
        <v>51622</v>
      </c>
      <c r="Y23" s="5">
        <f t="shared" si="17"/>
        <v>228</v>
      </c>
      <c r="Z23" s="5"/>
      <c r="AA23" s="82" t="s">
        <v>34</v>
      </c>
      <c r="AB23" s="25">
        <f ca="1">INDEX('BANCO DE DADOS'!$B$5:$B$997,MATCH('BANCO DE DADOS'!$AF$27,'BANCO DE DADOS'!$H$5:$H$997,1)+1,0)</f>
        <v>46844</v>
      </c>
      <c r="AC23" s="80" t="str">
        <f ca="1">"Aproximadamente "&amp; ROUND((AB23-'BANCO DE DADOS'!$B$5)/365.25,0) &amp; " anos"</f>
        <v>Aproximadamente 6 anos</v>
      </c>
      <c r="AD23" s="81"/>
      <c r="AE23" s="81"/>
      <c r="AF23" s="55"/>
      <c r="AJ23" s="213">
        <v>1.4999999999999999E-2</v>
      </c>
      <c r="AK23" s="211">
        <f t="shared" si="21"/>
        <v>4.9999999999999992E-3</v>
      </c>
      <c r="AM23" s="210">
        <v>0.15</v>
      </c>
    </row>
    <row r="24" spans="2:42" ht="17.25" x14ac:dyDescent="0.2">
      <c r="B24" s="18">
        <f t="shared" ca="1" si="4"/>
        <v>45261</v>
      </c>
      <c r="C24" s="9">
        <f t="shared" si="18"/>
        <v>20</v>
      </c>
      <c r="D24" s="9"/>
      <c r="E24" s="13">
        <f t="shared" si="5"/>
        <v>800</v>
      </c>
      <c r="F24" s="14">
        <f t="shared" si="19"/>
        <v>18000</v>
      </c>
      <c r="G24" s="15">
        <f t="shared" si="6"/>
        <v>0.89548431830817776</v>
      </c>
      <c r="H24" s="13">
        <f t="shared" si="7"/>
        <v>179.94240631064213</v>
      </c>
      <c r="I24" s="13">
        <f t="shared" si="8"/>
        <v>1943.6196149069447</v>
      </c>
      <c r="J24" s="15">
        <f t="shared" si="0"/>
        <v>0.10451568169182224</v>
      </c>
      <c r="K24" s="13">
        <f t="shared" si="9"/>
        <v>2100.8545118992952</v>
      </c>
      <c r="L24" s="13">
        <f t="shared" si="20"/>
        <v>16304.622765970544</v>
      </c>
      <c r="M24" s="15">
        <f t="shared" si="10"/>
        <v>0.10451568169182222</v>
      </c>
      <c r="N24" s="13">
        <f t="shared" si="1"/>
        <v>0</v>
      </c>
      <c r="O24" s="13">
        <f t="shared" si="11"/>
        <v>-157.23489699235142</v>
      </c>
      <c r="P24" s="15">
        <f t="shared" si="2"/>
        <v>-7.8839699126043057E-3</v>
      </c>
      <c r="Q24" s="7">
        <f t="shared" si="12"/>
        <v>19943.619614906944</v>
      </c>
      <c r="R24" s="7">
        <f t="shared" si="13"/>
        <v>20100.854511899295</v>
      </c>
      <c r="S24" s="13">
        <f>IF('BANCO DE DADOS'!$AD$32="Sim",R24,Q24)</f>
        <v>20100.854511899295</v>
      </c>
      <c r="T24" s="9">
        <f t="shared" si="14"/>
        <v>20</v>
      </c>
      <c r="U24" s="18">
        <f t="shared" ca="1" si="15"/>
        <v>45292</v>
      </c>
      <c r="V24" s="119">
        <f t="shared" si="3"/>
        <v>755105.93373545725</v>
      </c>
      <c r="W24" s="58">
        <v>20</v>
      </c>
      <c r="X24" s="120">
        <f t="shared" ca="1" si="16"/>
        <v>51987</v>
      </c>
      <c r="Y24" s="5">
        <f t="shared" si="17"/>
        <v>240</v>
      </c>
      <c r="Z24" s="5"/>
      <c r="AJ24" s="213">
        <v>0.02</v>
      </c>
      <c r="AK24" s="211">
        <f t="shared" si="21"/>
        <v>5.000000000000001E-3</v>
      </c>
      <c r="AM24" s="211">
        <v>0.17499999999999999</v>
      </c>
      <c r="AP24" s="39" t="s">
        <v>14</v>
      </c>
    </row>
    <row r="25" spans="2:42" x14ac:dyDescent="0.2">
      <c r="B25" s="18">
        <f t="shared" ca="1" si="4"/>
        <v>45292</v>
      </c>
      <c r="C25" s="9">
        <f t="shared" si="18"/>
        <v>21</v>
      </c>
      <c r="D25" s="9"/>
      <c r="E25" s="13">
        <f t="shared" si="5"/>
        <v>800</v>
      </c>
      <c r="F25" s="14">
        <f t="shared" si="19"/>
        <v>18800</v>
      </c>
      <c r="G25" s="15">
        <f t="shared" si="6"/>
        <v>0.89102995625015402</v>
      </c>
      <c r="H25" s="13">
        <f t="shared" si="7"/>
        <v>189.24087689194084</v>
      </c>
      <c r="I25" s="13">
        <f t="shared" si="8"/>
        <v>2132.8604917988855</v>
      </c>
      <c r="J25" s="15">
        <f t="shared" si="0"/>
        <v>0.10897004374984598</v>
      </c>
      <c r="K25" s="13">
        <f t="shared" si="9"/>
        <v>2299.1783925185518</v>
      </c>
      <c r="L25" s="13">
        <f t="shared" si="20"/>
        <v>18603.801158489096</v>
      </c>
      <c r="M25" s="15">
        <f t="shared" si="10"/>
        <v>0.10897004374984599</v>
      </c>
      <c r="N25" s="13">
        <f t="shared" si="1"/>
        <v>0</v>
      </c>
      <c r="O25" s="13">
        <f t="shared" si="11"/>
        <v>-166.3179007196668</v>
      </c>
      <c r="P25" s="15">
        <f t="shared" si="2"/>
        <v>-7.9453021141007996E-3</v>
      </c>
      <c r="Q25" s="7">
        <f t="shared" si="12"/>
        <v>20932.860491798885</v>
      </c>
      <c r="R25" s="7">
        <f t="shared" si="13"/>
        <v>21099.178392518552</v>
      </c>
      <c r="S25" s="13">
        <f>IF('BANCO DE DADOS'!$AD$32="Sim",R25,Q25)</f>
        <v>21099.178392518552</v>
      </c>
      <c r="T25" s="9">
        <f t="shared" si="14"/>
        <v>21</v>
      </c>
      <c r="U25" s="18">
        <f t="shared" ca="1" si="15"/>
        <v>45323</v>
      </c>
      <c r="V25" s="119">
        <f t="shared" si="3"/>
        <v>855931.84411039553</v>
      </c>
      <c r="W25" s="58">
        <v>21</v>
      </c>
      <c r="X25" s="120">
        <f t="shared" ca="1" si="16"/>
        <v>52352</v>
      </c>
      <c r="Y25" s="5">
        <f t="shared" si="17"/>
        <v>252</v>
      </c>
      <c r="Z25" s="5"/>
      <c r="AA25" s="45" t="s">
        <v>45</v>
      </c>
      <c r="AJ25" s="213">
        <v>2.5000000000000001E-2</v>
      </c>
      <c r="AK25" s="211">
        <f t="shared" si="21"/>
        <v>5.000000000000001E-3</v>
      </c>
      <c r="AM25" s="210">
        <v>0.2</v>
      </c>
    </row>
    <row r="26" spans="2:42" x14ac:dyDescent="0.2">
      <c r="B26" s="18">
        <f t="shared" ca="1" si="4"/>
        <v>45323</v>
      </c>
      <c r="C26" s="9">
        <f t="shared" si="18"/>
        <v>22</v>
      </c>
      <c r="D26" s="9"/>
      <c r="E26" s="13">
        <f t="shared" si="5"/>
        <v>800</v>
      </c>
      <c r="F26" s="14">
        <f t="shared" si="19"/>
        <v>19600</v>
      </c>
      <c r="G26" s="15">
        <f t="shared" si="6"/>
        <v>0.8865980016088596</v>
      </c>
      <c r="H26" s="13">
        <f t="shared" si="7"/>
        <v>198.62757873519385</v>
      </c>
      <c r="I26" s="13">
        <f t="shared" si="8"/>
        <v>2331.4880705340793</v>
      </c>
      <c r="J26" s="15">
        <f t="shared" si="0"/>
        <v>0.1134019983911404</v>
      </c>
      <c r="K26" s="13">
        <f t="shared" si="9"/>
        <v>2506.9751617226539</v>
      </c>
      <c r="L26" s="13">
        <f t="shared" si="20"/>
        <v>21110.776320211749</v>
      </c>
      <c r="M26" s="15">
        <f t="shared" si="10"/>
        <v>0.11340199839114043</v>
      </c>
      <c r="N26" s="13">
        <f t="shared" si="1"/>
        <v>0</v>
      </c>
      <c r="O26" s="13">
        <f t="shared" si="11"/>
        <v>-175.48709118857369</v>
      </c>
      <c r="P26" s="15">
        <f t="shared" si="2"/>
        <v>-8.0016043883656181E-3</v>
      </c>
      <c r="Q26" s="7">
        <f t="shared" si="12"/>
        <v>21931.48807053408</v>
      </c>
      <c r="R26" s="7">
        <f t="shared" si="13"/>
        <v>22106.975161722654</v>
      </c>
      <c r="S26" s="13">
        <f>IF('BANCO DE DADOS'!$AD$32="Sim",R26,Q26)</f>
        <v>22106.975161722654</v>
      </c>
      <c r="T26" s="9">
        <f t="shared" si="14"/>
        <v>22</v>
      </c>
      <c r="U26" s="18">
        <f t="shared" ca="1" si="15"/>
        <v>45352</v>
      </c>
      <c r="V26" s="119">
        <f t="shared" si="3"/>
        <v>968856.86373032629</v>
      </c>
      <c r="W26" s="58">
        <v>22</v>
      </c>
      <c r="X26" s="120">
        <f t="shared" ca="1" si="16"/>
        <v>52718</v>
      </c>
      <c r="Y26" s="5">
        <f t="shared" si="17"/>
        <v>264</v>
      </c>
      <c r="Z26" s="5"/>
      <c r="AA26" s="83"/>
      <c r="AB26" s="84"/>
      <c r="AC26" s="85" t="s">
        <v>169</v>
      </c>
      <c r="AD26" s="86">
        <f>INPUTS!F4</f>
        <v>2000</v>
      </c>
      <c r="AE26" s="87"/>
      <c r="AF26" s="87"/>
      <c r="AG26" s="88"/>
      <c r="AJ26" s="213">
        <v>0.03</v>
      </c>
      <c r="AK26" s="211">
        <f t="shared" si="21"/>
        <v>4.9999999999999975E-3</v>
      </c>
      <c r="AM26" s="211">
        <v>0.22500000000000001</v>
      </c>
    </row>
    <row r="27" spans="2:42" x14ac:dyDescent="0.2">
      <c r="B27" s="18">
        <f t="shared" ca="1" si="4"/>
        <v>45352</v>
      </c>
      <c r="C27" s="9">
        <f t="shared" si="18"/>
        <v>23</v>
      </c>
      <c r="D27" s="9"/>
      <c r="E27" s="13">
        <f t="shared" si="5"/>
        <v>800</v>
      </c>
      <c r="F27" s="14">
        <f t="shared" si="19"/>
        <v>20400</v>
      </c>
      <c r="G27" s="15">
        <f t="shared" si="6"/>
        <v>0.88218754223844731</v>
      </c>
      <c r="H27" s="13">
        <f t="shared" si="7"/>
        <v>208.10334904857612</v>
      </c>
      <c r="I27" s="13">
        <f t="shared" si="8"/>
        <v>2539.5914195826554</v>
      </c>
      <c r="J27" s="15">
        <f t="shared" si="0"/>
        <v>0.11781245776155269</v>
      </c>
      <c r="K27" s="13">
        <f t="shared" si="9"/>
        <v>2724.3347057898754</v>
      </c>
      <c r="L27" s="13">
        <f t="shared" si="20"/>
        <v>23835.111026001625</v>
      </c>
      <c r="M27" s="15">
        <f t="shared" si="10"/>
        <v>0.11781245776155264</v>
      </c>
      <c r="N27" s="13">
        <f t="shared" si="1"/>
        <v>0</v>
      </c>
      <c r="O27" s="13">
        <f t="shared" si="11"/>
        <v>-184.74328620722008</v>
      </c>
      <c r="P27" s="15">
        <f t="shared" si="2"/>
        <v>-8.0534689057064797E-3</v>
      </c>
      <c r="Q27" s="7">
        <f t="shared" si="12"/>
        <v>22939.591419582655</v>
      </c>
      <c r="R27" s="7">
        <f t="shared" si="13"/>
        <v>23124.334705789875</v>
      </c>
      <c r="S27" s="13">
        <f>IF('BANCO DE DADOS'!$AD$32="Sim",R27,Q27)</f>
        <v>23124.334705789875</v>
      </c>
      <c r="T27" s="9">
        <f t="shared" si="14"/>
        <v>23</v>
      </c>
      <c r="U27" s="18">
        <f t="shared" ca="1" si="15"/>
        <v>45383</v>
      </c>
      <c r="V27" s="119">
        <f t="shared" si="3"/>
        <v>1095332.8857046489</v>
      </c>
      <c r="W27" s="58">
        <v>23</v>
      </c>
      <c r="X27" s="120">
        <f t="shared" ca="1" si="16"/>
        <v>53083</v>
      </c>
      <c r="Y27" s="5">
        <f t="shared" si="17"/>
        <v>276</v>
      </c>
      <c r="Z27" s="5"/>
      <c r="AA27" s="89"/>
      <c r="AB27" s="90"/>
      <c r="AC27" s="91" t="s">
        <v>167</v>
      </c>
      <c r="AD27" s="92">
        <f>INPUTS!F7</f>
        <v>800</v>
      </c>
      <c r="AE27" s="93" t="str">
        <f>'BANCO DE DADOS'!AL11</f>
        <v>Mensal</v>
      </c>
      <c r="AF27" s="94">
        <f>IF(AG27,AD27/12,AD27)</f>
        <v>800</v>
      </c>
      <c r="AG27" s="95" t="b">
        <f>IF(AE27="anual",TRUE,FALSE)</f>
        <v>0</v>
      </c>
      <c r="AJ27" s="213">
        <v>3.5000000000000003E-2</v>
      </c>
      <c r="AK27" s="211">
        <f t="shared" si="21"/>
        <v>5.0000000000000044E-3</v>
      </c>
      <c r="AM27" s="210">
        <v>0</v>
      </c>
    </row>
    <row r="28" spans="2:42" x14ac:dyDescent="0.2">
      <c r="B28" s="18">
        <f t="shared" ca="1" si="4"/>
        <v>45383</v>
      </c>
      <c r="C28" s="9">
        <f t="shared" si="18"/>
        <v>24</v>
      </c>
      <c r="D28" s="9">
        <v>2</v>
      </c>
      <c r="E28" s="13">
        <f t="shared" si="5"/>
        <v>800</v>
      </c>
      <c r="F28" s="14">
        <f t="shared" si="19"/>
        <v>21200</v>
      </c>
      <c r="G28" s="15">
        <f t="shared" si="6"/>
        <v>0.87779780272465968</v>
      </c>
      <c r="H28" s="13">
        <f t="shared" si="7"/>
        <v>217.66903298435776</v>
      </c>
      <c r="I28" s="13">
        <f t="shared" si="8"/>
        <v>2757.2604525670131</v>
      </c>
      <c r="J28" s="15">
        <f t="shared" si="0"/>
        <v>0.12220219727534032</v>
      </c>
      <c r="K28" s="13">
        <f t="shared" si="9"/>
        <v>2951.3477639107732</v>
      </c>
      <c r="L28" s="13">
        <f t="shared" si="20"/>
        <v>26786.458789912398</v>
      </c>
      <c r="M28" s="15">
        <f t="shared" si="10"/>
        <v>0.1222021972753403</v>
      </c>
      <c r="N28" s="13">
        <f t="shared" si="1"/>
        <v>0</v>
      </c>
      <c r="O28" s="13">
        <f t="shared" si="11"/>
        <v>-194.08731134375921</v>
      </c>
      <c r="P28" s="15">
        <f t="shared" si="2"/>
        <v>-8.1013983935280375E-3</v>
      </c>
      <c r="Q28" s="7">
        <f t="shared" si="12"/>
        <v>23957.260452567014</v>
      </c>
      <c r="R28" s="7">
        <f t="shared" si="13"/>
        <v>24151.347763910773</v>
      </c>
      <c r="S28" s="13">
        <f>IF('BANCO DE DADOS'!$AD$32="Sim",R28,Q28)</f>
        <v>24151.347763910773</v>
      </c>
      <c r="T28" s="9">
        <f t="shared" si="14"/>
        <v>24</v>
      </c>
      <c r="U28" s="18">
        <f t="shared" ca="1" si="15"/>
        <v>45413</v>
      </c>
      <c r="V28" s="119">
        <f t="shared" si="3"/>
        <v>1236986.0303158902</v>
      </c>
      <c r="W28" s="58">
        <v>24</v>
      </c>
      <c r="X28" s="120">
        <f t="shared" ca="1" si="16"/>
        <v>53448</v>
      </c>
      <c r="Y28" s="5">
        <f t="shared" si="17"/>
        <v>288</v>
      </c>
      <c r="Z28" s="5"/>
      <c r="AA28" s="89"/>
      <c r="AB28" s="90"/>
      <c r="AC28" s="91" t="s">
        <v>168</v>
      </c>
      <c r="AD28" s="96">
        <f>INPUTS!F10</f>
        <v>0.12</v>
      </c>
      <c r="AE28" s="93" t="str">
        <f>'BANCO DE DADOS'!AL7</f>
        <v>Anual</v>
      </c>
      <c r="AF28" s="97">
        <f>IF(AF36,IF(AG28,(1+AD28)^(1/12)-1,AD28)*(1-AE36),IF(AG28,(1+AD28)^(1/12)-1,AD28))</f>
        <v>9.4887929345830457E-3</v>
      </c>
      <c r="AG28" s="95" t="b">
        <f>IF(AE28="anual",TRUE,FALSE)</f>
        <v>1</v>
      </c>
      <c r="AJ28" s="213">
        <v>0.04</v>
      </c>
      <c r="AK28" s="211">
        <f t="shared" si="21"/>
        <v>4.9999999999999975E-3</v>
      </c>
    </row>
    <row r="29" spans="2:42" ht="17.25" x14ac:dyDescent="0.2">
      <c r="B29" s="18">
        <f t="shared" ca="1" si="4"/>
        <v>45413</v>
      </c>
      <c r="C29" s="9">
        <f t="shared" si="18"/>
        <v>25</v>
      </c>
      <c r="D29" s="9"/>
      <c r="E29" s="13">
        <f t="shared" si="5"/>
        <v>800</v>
      </c>
      <c r="F29" s="14">
        <f t="shared" si="19"/>
        <v>22000</v>
      </c>
      <c r="G29" s="15">
        <f t="shared" si="6"/>
        <v>0.87342811943278742</v>
      </c>
      <c r="H29" s="13">
        <f t="shared" si="7"/>
        <v>227.32548371428371</v>
      </c>
      <c r="I29" s="13">
        <f t="shared" si="8"/>
        <v>2984.5859362812967</v>
      </c>
      <c r="J29" s="15">
        <f t="shared" si="0"/>
        <v>0.12657188056721258</v>
      </c>
      <c r="K29" s="13">
        <f t="shared" si="9"/>
        <v>3188.1059362812957</v>
      </c>
      <c r="L29" s="13">
        <f t="shared" si="20"/>
        <v>29974.564726193694</v>
      </c>
      <c r="M29" s="15">
        <f t="shared" si="10"/>
        <v>0.12657188056721264</v>
      </c>
      <c r="N29" s="13">
        <f t="shared" si="1"/>
        <v>0</v>
      </c>
      <c r="O29" s="13">
        <f t="shared" si="11"/>
        <v>-203.5199999999968</v>
      </c>
      <c r="P29" s="15">
        <f t="shared" si="2"/>
        <v>-8.1458224090260305E-3</v>
      </c>
      <c r="Q29" s="7">
        <f t="shared" si="12"/>
        <v>24984.585936281299</v>
      </c>
      <c r="R29" s="7">
        <f t="shared" si="13"/>
        <v>25188.105936281296</v>
      </c>
      <c r="S29" s="13">
        <f>IF('BANCO DE DADOS'!$AD$32="Sim",R29,Q29)</f>
        <v>25188.105936281296</v>
      </c>
      <c r="T29" s="9">
        <f t="shared" si="14"/>
        <v>25</v>
      </c>
      <c r="U29" s="18">
        <f t="shared" ca="1" si="15"/>
        <v>45444</v>
      </c>
      <c r="V29" s="119">
        <f t="shared" si="3"/>
        <v>1395637.55228048</v>
      </c>
      <c r="W29" s="58">
        <v>25</v>
      </c>
      <c r="X29" s="120">
        <f t="shared" ca="1" si="16"/>
        <v>53813</v>
      </c>
      <c r="Y29" s="5">
        <f t="shared" si="17"/>
        <v>300</v>
      </c>
      <c r="Z29" s="5"/>
      <c r="AA29" s="89"/>
      <c r="AB29" s="90"/>
      <c r="AC29" s="91" t="s">
        <v>171</v>
      </c>
      <c r="AD29" s="98">
        <f>INPUTS!F13</f>
        <v>40</v>
      </c>
      <c r="AE29" s="93" t="str">
        <f>'BANCO DE DADOS'!AL9</f>
        <v>Anos</v>
      </c>
      <c r="AF29" s="99">
        <f>IF(AG29,AD29,AD29/12)</f>
        <v>40</v>
      </c>
      <c r="AG29" s="95" t="b">
        <f>IF(AE29="anos",TRUE,FALSE)</f>
        <v>1</v>
      </c>
      <c r="AJ29" s="213">
        <v>4.4999999999999998E-2</v>
      </c>
      <c r="AK29" s="211">
        <f t="shared" si="21"/>
        <v>4.9999999999999975E-3</v>
      </c>
      <c r="AP29" s="39" t="s">
        <v>14</v>
      </c>
    </row>
    <row r="30" spans="2:42" x14ac:dyDescent="0.2">
      <c r="B30" s="18">
        <f t="shared" ca="1" si="4"/>
        <v>45444</v>
      </c>
      <c r="C30" s="9">
        <f t="shared" si="18"/>
        <v>26</v>
      </c>
      <c r="D30" s="9"/>
      <c r="E30" s="13">
        <f t="shared" si="5"/>
        <v>800</v>
      </c>
      <c r="F30" s="14">
        <f t="shared" si="19"/>
        <v>22800</v>
      </c>
      <c r="G30" s="15">
        <f t="shared" si="6"/>
        <v>0.86907792081796942</v>
      </c>
      <c r="H30" s="13">
        <f t="shared" si="7"/>
        <v>237.07356250566892</v>
      </c>
      <c r="I30" s="13">
        <f t="shared" si="8"/>
        <v>3221.6594987869657</v>
      </c>
      <c r="J30" s="15">
        <f t="shared" si="0"/>
        <v>0.13092207918203058</v>
      </c>
      <c r="K30" s="13">
        <f t="shared" si="9"/>
        <v>3434.7016922726762</v>
      </c>
      <c r="L30" s="13">
        <f t="shared" si="20"/>
        <v>33409.266418466374</v>
      </c>
      <c r="M30" s="15">
        <f t="shared" si="10"/>
        <v>0.13092207918203064</v>
      </c>
      <c r="N30" s="13">
        <f t="shared" si="1"/>
        <v>0</v>
      </c>
      <c r="O30" s="13">
        <f t="shared" si="11"/>
        <v>-213.04219348570768</v>
      </c>
      <c r="P30" s="15">
        <f t="shared" si="2"/>
        <v>-8.1871101839465273E-3</v>
      </c>
      <c r="Q30" s="7">
        <f t="shared" si="12"/>
        <v>26021.659498786968</v>
      </c>
      <c r="R30" s="7">
        <f t="shared" si="13"/>
        <v>26234.701692272676</v>
      </c>
      <c r="S30" s="13">
        <f>IF('BANCO DE DADOS'!$AD$32="Sim",R30,Q30)</f>
        <v>26234.701692272676</v>
      </c>
      <c r="T30" s="9">
        <f t="shared" si="14"/>
        <v>26</v>
      </c>
      <c r="U30" s="18">
        <f t="shared" ca="1" si="15"/>
        <v>45474</v>
      </c>
      <c r="V30" s="119">
        <f t="shared" si="3"/>
        <v>1573327.2568808214</v>
      </c>
      <c r="W30" s="58">
        <v>26</v>
      </c>
      <c r="X30" s="120">
        <f t="shared" ca="1" si="16"/>
        <v>54179</v>
      </c>
      <c r="Y30" s="5">
        <f t="shared" si="17"/>
        <v>312</v>
      </c>
      <c r="Z30" s="5"/>
      <c r="AA30" s="56"/>
      <c r="AB30" s="78"/>
      <c r="AC30" s="76" t="s">
        <v>0</v>
      </c>
      <c r="AD30" s="51">
        <f>INPUTS!F16</f>
        <v>0</v>
      </c>
      <c r="AE30" s="52" t="str">
        <f>'BANCO DE DADOS'!AL13</f>
        <v>Anual</v>
      </c>
      <c r="AF30" s="53">
        <f>(1+AD30)^(1/12)-1</f>
        <v>0</v>
      </c>
      <c r="AG30" s="54" t="b">
        <f>IF(AE30="anual",TRUE,FALSE)</f>
        <v>1</v>
      </c>
      <c r="AJ30" s="213">
        <v>0.05</v>
      </c>
      <c r="AK30" s="211">
        <f t="shared" si="21"/>
        <v>5.0000000000000044E-3</v>
      </c>
    </row>
    <row r="31" spans="2:42" x14ac:dyDescent="0.2">
      <c r="B31" s="18">
        <f t="shared" ca="1" si="4"/>
        <v>45474</v>
      </c>
      <c r="C31" s="9">
        <f t="shared" si="18"/>
        <v>27</v>
      </c>
      <c r="D31" s="9"/>
      <c r="E31" s="13">
        <f t="shared" si="5"/>
        <v>800</v>
      </c>
      <c r="F31" s="14">
        <f t="shared" si="19"/>
        <v>23600</v>
      </c>
      <c r="G31" s="15">
        <f t="shared" si="6"/>
        <v>0.86474671174703788</v>
      </c>
      <c r="H31" s="13">
        <f t="shared" si="7"/>
        <v>246.91413879821559</v>
      </c>
      <c r="I31" s="13">
        <f t="shared" si="8"/>
        <v>3468.5736375851811</v>
      </c>
      <c r="J31" s="15">
        <f t="shared" si="0"/>
        <v>0.13525328825296212</v>
      </c>
      <c r="K31" s="13">
        <f t="shared" si="9"/>
        <v>3691.2283786788721</v>
      </c>
      <c r="L31" s="13">
        <f t="shared" si="20"/>
        <v>37100.494797145249</v>
      </c>
      <c r="M31" s="15">
        <f t="shared" si="10"/>
        <v>0.13525328825296207</v>
      </c>
      <c r="N31" s="13">
        <f t="shared" si="1"/>
        <v>0</v>
      </c>
      <c r="O31" s="13">
        <f t="shared" si="11"/>
        <v>-222.65474109368733</v>
      </c>
      <c r="P31" s="15">
        <f t="shared" si="2"/>
        <v>-8.2255808553032637E-3</v>
      </c>
      <c r="Q31" s="7">
        <f t="shared" si="12"/>
        <v>27068.573637585185</v>
      </c>
      <c r="R31" s="7">
        <f t="shared" si="13"/>
        <v>27291.228378678872</v>
      </c>
      <c r="S31" s="13">
        <f>IF('BANCO DE DADOS'!$AD$32="Sim",R31,Q31)</f>
        <v>27291.228378678872</v>
      </c>
      <c r="T31" s="9">
        <f t="shared" si="14"/>
        <v>27</v>
      </c>
      <c r="U31" s="18">
        <f t="shared" ca="1" si="15"/>
        <v>45505</v>
      </c>
      <c r="V31" s="119">
        <f t="shared" si="3"/>
        <v>1772339.7260332042</v>
      </c>
      <c r="W31" s="58">
        <v>27</v>
      </c>
      <c r="X31" s="120">
        <f t="shared" ca="1" si="16"/>
        <v>54544</v>
      </c>
      <c r="Y31" s="5">
        <f t="shared" si="17"/>
        <v>324</v>
      </c>
      <c r="Z31" s="5"/>
      <c r="AA31" s="83"/>
      <c r="AB31" s="84"/>
      <c r="AC31" s="85" t="s">
        <v>20</v>
      </c>
      <c r="AD31" s="100" t="str">
        <f>'BANCO DE DADOS'!AL2</f>
        <v>Este mês</v>
      </c>
      <c r="AE31" s="101">
        <f>IF(AD31=AF31,0,1)</f>
        <v>0</v>
      </c>
      <c r="AF31" s="151" t="s">
        <v>114</v>
      </c>
      <c r="AG31" s="103"/>
      <c r="AJ31" s="213">
        <v>5.5E-2</v>
      </c>
      <c r="AK31" s="211">
        <f t="shared" si="21"/>
        <v>4.9999999999999975E-3</v>
      </c>
    </row>
    <row r="32" spans="2:42" x14ac:dyDescent="0.2">
      <c r="B32" s="18">
        <f t="shared" ca="1" si="4"/>
        <v>45505</v>
      </c>
      <c r="C32" s="9">
        <f t="shared" si="18"/>
        <v>28</v>
      </c>
      <c r="D32" s="9"/>
      <c r="E32" s="13">
        <f t="shared" si="5"/>
        <v>800</v>
      </c>
      <c r="F32" s="14">
        <f t="shared" si="19"/>
        <v>24400</v>
      </c>
      <c r="G32" s="15">
        <f t="shared" si="6"/>
        <v>0.86043406090972885</v>
      </c>
      <c r="H32" s="13">
        <f t="shared" si="7"/>
        <v>256.84809028155917</v>
      </c>
      <c r="I32" s="13">
        <f t="shared" si="8"/>
        <v>3725.4217278667402</v>
      </c>
      <c r="J32" s="15">
        <f t="shared" si="0"/>
        <v>0.13956593909027115</v>
      </c>
      <c r="K32" s="13">
        <f t="shared" si="9"/>
        <v>3957.7802280422402</v>
      </c>
      <c r="L32" s="13">
        <f t="shared" si="20"/>
        <v>41058.27502518749</v>
      </c>
      <c r="M32" s="15">
        <f t="shared" si="10"/>
        <v>0.13956593909027121</v>
      </c>
      <c r="N32" s="13">
        <f t="shared" si="1"/>
        <v>0</v>
      </c>
      <c r="O32" s="13">
        <f t="shared" si="11"/>
        <v>-232.35850017549456</v>
      </c>
      <c r="P32" s="15">
        <f t="shared" si="2"/>
        <v>-8.2615116823394376E-3</v>
      </c>
      <c r="Q32" s="7">
        <f t="shared" si="12"/>
        <v>28125.421727866746</v>
      </c>
      <c r="R32" s="7">
        <f t="shared" si="13"/>
        <v>28357.78022804224</v>
      </c>
      <c r="S32" s="13">
        <f>IF('BANCO DE DADOS'!$AD$32="Sim",R32,Q32)</f>
        <v>28357.78022804224</v>
      </c>
      <c r="T32" s="9">
        <f t="shared" si="14"/>
        <v>28</v>
      </c>
      <c r="U32" s="18">
        <f t="shared" ca="1" si="15"/>
        <v>45536</v>
      </c>
      <c r="V32" s="119">
        <f t="shared" si="3"/>
        <v>1995233.6914838727</v>
      </c>
      <c r="W32" s="58">
        <v>28</v>
      </c>
      <c r="X32" s="120">
        <f t="shared" ca="1" si="16"/>
        <v>54909</v>
      </c>
      <c r="Y32" s="5">
        <f t="shared" si="17"/>
        <v>336</v>
      </c>
      <c r="Z32" s="5"/>
      <c r="AA32" s="89"/>
      <c r="AB32" s="90"/>
      <c r="AC32" s="104" t="s">
        <v>16</v>
      </c>
      <c r="AD32" s="105" t="str">
        <f>'BANCO DE DADOS'!AM2</f>
        <v>Sim</v>
      </c>
      <c r="AE32" s="106" t="b">
        <f>IF(AD32="sim",TRUE,FALSE)</f>
        <v>1</v>
      </c>
      <c r="AF32" s="107"/>
      <c r="AG32" s="108"/>
      <c r="AJ32" s="213">
        <v>0.06</v>
      </c>
      <c r="AK32" s="211">
        <f t="shared" si="21"/>
        <v>4.9999999999999975E-3</v>
      </c>
    </row>
    <row r="33" spans="2:37" x14ac:dyDescent="0.2">
      <c r="B33" s="18">
        <f t="shared" ca="1" si="4"/>
        <v>45536</v>
      </c>
      <c r="C33" s="9">
        <f t="shared" si="18"/>
        <v>29</v>
      </c>
      <c r="D33" s="9"/>
      <c r="E33" s="13">
        <f t="shared" si="5"/>
        <v>800</v>
      </c>
      <c r="F33" s="14">
        <f t="shared" si="19"/>
        <v>25200</v>
      </c>
      <c r="G33" s="15">
        <f t="shared" si="6"/>
        <v>0.85613959063164935</v>
      </c>
      <c r="H33" s="13">
        <f t="shared" si="7"/>
        <v>266.87630297355048</v>
      </c>
      <c r="I33" s="13">
        <f t="shared" si="8"/>
        <v>3992.2980308402907</v>
      </c>
      <c r="J33" s="15">
        <f t="shared" si="0"/>
        <v>0.14386040936835065</v>
      </c>
      <c r="K33" s="13">
        <f t="shared" si="9"/>
        <v>4234.452367058213</v>
      </c>
      <c r="L33" s="13">
        <f t="shared" si="20"/>
        <v>45292.727392245703</v>
      </c>
      <c r="M33" s="15">
        <f t="shared" si="10"/>
        <v>0.14386040936835068</v>
      </c>
      <c r="N33" s="13">
        <f t="shared" si="1"/>
        <v>0</v>
      </c>
      <c r="O33" s="13">
        <f t="shared" si="11"/>
        <v>-242.15433621791817</v>
      </c>
      <c r="P33" s="15">
        <f t="shared" si="2"/>
        <v>-8.295144697484708E-3</v>
      </c>
      <c r="Q33" s="7">
        <f t="shared" si="12"/>
        <v>29192.298030840295</v>
      </c>
      <c r="R33" s="7">
        <f t="shared" si="13"/>
        <v>29434.452367058213</v>
      </c>
      <c r="S33" s="13">
        <f>IF('BANCO DE DADOS'!$AD$32="Sim",R33,Q33)</f>
        <v>29434.452367058213</v>
      </c>
      <c r="T33" s="9">
        <f t="shared" si="14"/>
        <v>29</v>
      </c>
      <c r="U33" s="18">
        <f t="shared" ca="1" si="15"/>
        <v>45566</v>
      </c>
      <c r="V33" s="119">
        <f t="shared" si="3"/>
        <v>2244874.9327886221</v>
      </c>
      <c r="W33" s="58">
        <v>29</v>
      </c>
      <c r="X33" s="120">
        <f t="shared" ca="1" si="16"/>
        <v>55274</v>
      </c>
      <c r="Y33" s="5">
        <f t="shared" si="17"/>
        <v>348</v>
      </c>
      <c r="Z33" s="5"/>
      <c r="AA33" s="89"/>
      <c r="AB33" s="90"/>
      <c r="AC33" s="104" t="s">
        <v>15</v>
      </c>
      <c r="AD33" s="105" t="str">
        <f>'BANCO DE DADOS'!AP19</f>
        <v>Sim</v>
      </c>
      <c r="AE33" s="106" t="b">
        <f>IF(AD33="sim",TRUE,FALSE)</f>
        <v>1</v>
      </c>
      <c r="AF33" s="109"/>
      <c r="AG33" s="110"/>
      <c r="AJ33" s="213">
        <v>6.5000000000000002E-2</v>
      </c>
      <c r="AK33" s="211">
        <f t="shared" si="21"/>
        <v>5.0000000000000044E-3</v>
      </c>
    </row>
    <row r="34" spans="2:37" x14ac:dyDescent="0.2">
      <c r="B34" s="18">
        <f t="shared" ca="1" si="4"/>
        <v>45566</v>
      </c>
      <c r="C34" s="9">
        <f t="shared" si="18"/>
        <v>30</v>
      </c>
      <c r="D34" s="9"/>
      <c r="E34" s="13">
        <f t="shared" si="5"/>
        <v>800</v>
      </c>
      <c r="F34" s="14">
        <f t="shared" si="19"/>
        <v>26000</v>
      </c>
      <c r="G34" s="15">
        <f t="shared" si="6"/>
        <v>0.85186296857091326</v>
      </c>
      <c r="H34" s="13">
        <f t="shared" si="7"/>
        <v>276.99967129927995</v>
      </c>
      <c r="I34" s="13">
        <f t="shared" si="8"/>
        <v>4269.2977021395709</v>
      </c>
      <c r="J34" s="15">
        <f>1-G34</f>
        <v>0.14813703142908674</v>
      </c>
      <c r="K34" s="13">
        <f t="shared" si="9"/>
        <v>4521.3408250597422</v>
      </c>
      <c r="L34" s="13">
        <f t="shared" si="20"/>
        <v>49814.068217305445</v>
      </c>
      <c r="M34" s="15">
        <f t="shared" si="10"/>
        <v>0.14813703142908671</v>
      </c>
      <c r="N34" s="13">
        <f t="shared" si="1"/>
        <v>0</v>
      </c>
      <c r="O34" s="13">
        <f t="shared" si="11"/>
        <v>-252.04312292016766</v>
      </c>
      <c r="P34" s="15">
        <f t="shared" si="2"/>
        <v>-8.326692128782098E-3</v>
      </c>
      <c r="Q34" s="7">
        <f t="shared" si="12"/>
        <v>30269.297702139575</v>
      </c>
      <c r="R34" s="7">
        <f t="shared" si="13"/>
        <v>30521.340825059742</v>
      </c>
      <c r="S34" s="13">
        <f>IF('BANCO DE DADOS'!$AD$32="Sim",R34,Q34)</f>
        <v>30521.340825059742</v>
      </c>
      <c r="T34" s="9">
        <f t="shared" si="14"/>
        <v>30</v>
      </c>
      <c r="U34" s="18">
        <f t="shared" ca="1" si="15"/>
        <v>45597</v>
      </c>
      <c r="V34" s="119">
        <f t="shared" si="3"/>
        <v>2524473.1230499409</v>
      </c>
      <c r="W34" s="58">
        <v>30</v>
      </c>
      <c r="X34" s="120">
        <f t="shared" ca="1" si="16"/>
        <v>55640</v>
      </c>
      <c r="Y34" s="5">
        <f t="shared" si="17"/>
        <v>360</v>
      </c>
      <c r="Z34" s="5"/>
      <c r="AA34" s="89"/>
      <c r="AB34" s="90"/>
      <c r="AC34" s="104" t="s">
        <v>178</v>
      </c>
      <c r="AD34" s="105" t="str">
        <f>'BANCO DE DADOS'!AP24</f>
        <v>Sim</v>
      </c>
      <c r="AE34" s="106" t="b">
        <f>IF(AD34="sim",TRUE,FALSE)</f>
        <v>1</v>
      </c>
      <c r="AF34" s="109"/>
      <c r="AG34" s="110"/>
      <c r="AJ34" s="213">
        <v>7.0000000000000007E-2</v>
      </c>
      <c r="AK34" s="211">
        <f t="shared" si="21"/>
        <v>5.0000000000000044E-3</v>
      </c>
    </row>
    <row r="35" spans="2:37" x14ac:dyDescent="0.2">
      <c r="B35" s="18">
        <f t="shared" ca="1" si="4"/>
        <v>45597</v>
      </c>
      <c r="C35" s="9">
        <f t="shared" si="18"/>
        <v>31</v>
      </c>
      <c r="D35" s="9"/>
      <c r="E35" s="13">
        <f t="shared" si="5"/>
        <v>800</v>
      </c>
      <c r="F35" s="14">
        <f t="shared" si="19"/>
        <v>26800</v>
      </c>
      <c r="G35" s="15">
        <f t="shared" si="6"/>
        <v>0.84760390090425997</v>
      </c>
      <c r="H35" s="13">
        <f t="shared" si="7"/>
        <v>287.21909817085282</v>
      </c>
      <c r="I35" s="13">
        <f t="shared" si="8"/>
        <v>4556.5168003104236</v>
      </c>
      <c r="J35" s="15">
        <f t="shared" si="0"/>
        <v>0.15239609909574003</v>
      </c>
      <c r="K35" s="13">
        <f t="shared" si="9"/>
        <v>4818.5425425822359</v>
      </c>
      <c r="L35" s="13">
        <f t="shared" si="20"/>
        <v>54632.610759887684</v>
      </c>
      <c r="M35" s="15">
        <f t="shared" si="10"/>
        <v>0.15239609909574009</v>
      </c>
      <c r="N35" s="13">
        <f t="shared" si="1"/>
        <v>0</v>
      </c>
      <c r="O35" s="13">
        <f t="shared" si="11"/>
        <v>-262.02574227180958</v>
      </c>
      <c r="P35" s="15">
        <f t="shared" si="2"/>
        <v>-8.3563408506271194E-3</v>
      </c>
      <c r="Q35" s="7">
        <f t="shared" si="12"/>
        <v>31356.516800310426</v>
      </c>
      <c r="R35" s="7">
        <f t="shared" si="13"/>
        <v>31618.542542582236</v>
      </c>
      <c r="S35" s="13">
        <f>IF('BANCO DE DADOS'!$AD$32="Sim",R35,Q35)</f>
        <v>31618.542542582236</v>
      </c>
      <c r="T35" s="9">
        <f t="shared" si="14"/>
        <v>31</v>
      </c>
      <c r="U35" s="18">
        <f t="shared" ca="1" si="15"/>
        <v>45627</v>
      </c>
      <c r="V35" s="119">
        <f t="shared" ref="V35:V54" si="22">INDEX($S$5:$S$997,Y35,0)</f>
        <v>2837623.0961426185</v>
      </c>
      <c r="W35" s="58">
        <v>31</v>
      </c>
      <c r="X35" s="120">
        <f t="shared" ca="1" si="16"/>
        <v>56005</v>
      </c>
      <c r="Y35" s="5">
        <f t="shared" si="17"/>
        <v>372</v>
      </c>
      <c r="AA35" s="89"/>
      <c r="AB35" s="90"/>
      <c r="AC35" s="91" t="s">
        <v>12</v>
      </c>
      <c r="AD35" s="96">
        <f>INPUTS!F19</f>
        <v>0</v>
      </c>
      <c r="AE35" s="111" t="s">
        <v>17</v>
      </c>
      <c r="AF35" s="97">
        <f>(1+AD35)^(1/12)-1</f>
        <v>0</v>
      </c>
      <c r="AG35" s="95" t="b">
        <f>IF(AE35="anual",TRUE,FALSE)</f>
        <v>1</v>
      </c>
      <c r="AJ35" s="213">
        <v>7.4999999999999997E-2</v>
      </c>
      <c r="AK35" s="211">
        <f t="shared" si="21"/>
        <v>4.9999999999999906E-3</v>
      </c>
    </row>
    <row r="36" spans="2:37" x14ac:dyDescent="0.2">
      <c r="B36" s="18">
        <f t="shared" ca="1" si="4"/>
        <v>45627</v>
      </c>
      <c r="C36" s="9">
        <f t="shared" si="18"/>
        <v>32</v>
      </c>
      <c r="D36" s="9"/>
      <c r="E36" s="13">
        <f t="shared" si="5"/>
        <v>800</v>
      </c>
      <c r="F36" s="14">
        <f t="shared" si="19"/>
        <v>27600</v>
      </c>
      <c r="G36" s="15">
        <f t="shared" si="6"/>
        <v>0.84336212670000954</v>
      </c>
      <c r="H36" s="13">
        <f t="shared" si="7"/>
        <v>297.53549506792012</v>
      </c>
      <c r="I36" s="13">
        <f t="shared" si="8"/>
        <v>4854.0522953783438</v>
      </c>
      <c r="J36" s="15">
        <f t="shared" si="0"/>
        <v>0.15663787329999046</v>
      </c>
      <c r="K36" s="13">
        <f t="shared" si="9"/>
        <v>5126.1553800097718</v>
      </c>
      <c r="L36" s="13">
        <f t="shared" si="20"/>
        <v>59758.76613989746</v>
      </c>
      <c r="M36" s="15">
        <f t="shared" si="10"/>
        <v>0.15663787329999046</v>
      </c>
      <c r="N36" s="13">
        <f t="shared" si="1"/>
        <v>0</v>
      </c>
      <c r="O36" s="13">
        <f t="shared" si="11"/>
        <v>-272.10308463142428</v>
      </c>
      <c r="P36" s="15">
        <f t="shared" si="2"/>
        <v>-8.3842560600721466E-3</v>
      </c>
      <c r="Q36" s="7">
        <f t="shared" si="12"/>
        <v>32454.052295378347</v>
      </c>
      <c r="R36" s="7">
        <f t="shared" si="13"/>
        <v>32726.155380009772</v>
      </c>
      <c r="S36" s="13">
        <f>IF('BANCO DE DADOS'!$AD$32="Sim",R36,Q36)</f>
        <v>32726.155380009772</v>
      </c>
      <c r="T36" s="9">
        <f t="shared" si="14"/>
        <v>32</v>
      </c>
      <c r="U36" s="18">
        <f t="shared" ca="1" si="15"/>
        <v>45658</v>
      </c>
      <c r="V36" s="119">
        <f t="shared" si="22"/>
        <v>3188351.0660064183</v>
      </c>
      <c r="W36" s="58">
        <v>32</v>
      </c>
      <c r="X36" s="120">
        <f t="shared" ca="1" si="16"/>
        <v>56370</v>
      </c>
      <c r="Y36" s="5">
        <f t="shared" si="17"/>
        <v>384</v>
      </c>
      <c r="AA36" s="56"/>
      <c r="AB36" s="78"/>
      <c r="AC36" s="79" t="s">
        <v>23</v>
      </c>
      <c r="AD36" s="48" t="str">
        <f>'BANCO DE DADOS'!AP29</f>
        <v>Sim</v>
      </c>
      <c r="AE36" s="49">
        <f>INPUTS!F22</f>
        <v>0</v>
      </c>
      <c r="AF36" s="50" t="b">
        <f>IF(AD36="sim",TRUE,FALSE)</f>
        <v>1</v>
      </c>
      <c r="AG36" s="55"/>
      <c r="AJ36" s="213">
        <v>0.08</v>
      </c>
      <c r="AK36" s="211">
        <f t="shared" si="21"/>
        <v>5.0000000000000044E-3</v>
      </c>
    </row>
    <row r="37" spans="2:37" x14ac:dyDescent="0.2">
      <c r="B37" s="18">
        <f t="shared" ca="1" si="4"/>
        <v>45658</v>
      </c>
      <c r="C37" s="9">
        <f t="shared" si="18"/>
        <v>33</v>
      </c>
      <c r="D37" s="9"/>
      <c r="E37" s="13">
        <f t="shared" si="5"/>
        <v>800</v>
      </c>
      <c r="F37" s="14">
        <f t="shared" si="19"/>
        <v>28400</v>
      </c>
      <c r="G37" s="15">
        <f t="shared" si="6"/>
        <v>0.8391374132435071</v>
      </c>
      <c r="H37" s="13">
        <f t="shared" si="7"/>
        <v>307.94978211897472</v>
      </c>
      <c r="I37" s="13">
        <f t="shared" si="8"/>
        <v>5162.0020774973182</v>
      </c>
      <c r="J37" s="15">
        <f t="shared" si="0"/>
        <v>0.1608625867564929</v>
      </c>
      <c r="K37" s="13">
        <f t="shared" si="9"/>
        <v>5444.2781263033467</v>
      </c>
      <c r="L37" s="13">
        <f t="shared" si="20"/>
        <v>65203.044266200806</v>
      </c>
      <c r="M37" s="15">
        <f t="shared" si="10"/>
        <v>0.1608625867564929</v>
      </c>
      <c r="N37" s="13">
        <f t="shared" si="1"/>
        <v>0</v>
      </c>
      <c r="O37" s="13">
        <f t="shared" si="11"/>
        <v>-282.27604880602303</v>
      </c>
      <c r="P37" s="15">
        <f t="shared" si="2"/>
        <v>-8.4105843314777606E-3</v>
      </c>
      <c r="Q37" s="7">
        <f t="shared" si="12"/>
        <v>33562.002077497324</v>
      </c>
      <c r="R37" s="7">
        <f t="shared" si="13"/>
        <v>33844.278126303347</v>
      </c>
      <c r="S37" s="13">
        <f>IF('BANCO DE DADOS'!$AD$32="Sim",R37,Q37)</f>
        <v>33844.278126303347</v>
      </c>
      <c r="T37" s="9">
        <f t="shared" si="14"/>
        <v>33</v>
      </c>
      <c r="U37" s="18">
        <f t="shared" ca="1" si="15"/>
        <v>45689</v>
      </c>
      <c r="V37" s="119">
        <f t="shared" si="22"/>
        <v>3581166.3922538739</v>
      </c>
      <c r="W37" s="58">
        <v>33</v>
      </c>
      <c r="X37" s="120">
        <f t="shared" ca="1" si="16"/>
        <v>56735</v>
      </c>
      <c r="Y37" s="5">
        <f t="shared" si="17"/>
        <v>396</v>
      </c>
      <c r="AJ37" s="213">
        <v>8.5000000000000006E-2</v>
      </c>
      <c r="AK37" s="211">
        <f t="shared" si="21"/>
        <v>5.0000000000000044E-3</v>
      </c>
    </row>
    <row r="38" spans="2:37" x14ac:dyDescent="0.2">
      <c r="B38" s="18">
        <f t="shared" ca="1" si="4"/>
        <v>45689</v>
      </c>
      <c r="C38" s="9">
        <f t="shared" si="18"/>
        <v>34</v>
      </c>
      <c r="D38" s="9"/>
      <c r="E38" s="13">
        <f t="shared" si="5"/>
        <v>800</v>
      </c>
      <c r="F38" s="14">
        <f t="shared" si="19"/>
        <v>29200</v>
      </c>
      <c r="G38" s="15">
        <f t="shared" si="6"/>
        <v>0.83492955213213849</v>
      </c>
      <c r="H38" s="13">
        <f t="shared" si="7"/>
        <v>318.4628881834181</v>
      </c>
      <c r="I38" s="13">
        <f t="shared" si="8"/>
        <v>5480.464965680736</v>
      </c>
      <c r="J38" s="15">
        <f t="shared" si="0"/>
        <v>0.16507044786786151</v>
      </c>
      <c r="K38" s="13">
        <f t="shared" si="9"/>
        <v>5773.010507811945</v>
      </c>
      <c r="L38" s="13">
        <f t="shared" si="20"/>
        <v>70976.054774012751</v>
      </c>
      <c r="M38" s="15">
        <f t="shared" si="10"/>
        <v>0.16507044786786151</v>
      </c>
      <c r="N38" s="13">
        <f t="shared" si="1"/>
        <v>0</v>
      </c>
      <c r="O38" s="13">
        <f t="shared" si="11"/>
        <v>-292.54554213119991</v>
      </c>
      <c r="P38" s="15">
        <f t="shared" si="2"/>
        <v>-8.4354561687883505E-3</v>
      </c>
      <c r="Q38" s="7">
        <f t="shared" ref="Q38:Q69" si="23">Q37+E38+H38</f>
        <v>34680.464965680745</v>
      </c>
      <c r="R38" s="7">
        <f t="shared" si="13"/>
        <v>34973.010507811945</v>
      </c>
      <c r="S38" s="13">
        <f>IF('BANCO DE DADOS'!$AD$32="Sim",R38,Q38)</f>
        <v>34973.010507811945</v>
      </c>
      <c r="T38" s="9">
        <f t="shared" si="14"/>
        <v>34</v>
      </c>
      <c r="U38" s="18">
        <f t="shared" ca="1" si="15"/>
        <v>45717</v>
      </c>
      <c r="V38" s="119">
        <f t="shared" si="22"/>
        <v>4021119.5576510243</v>
      </c>
      <c r="W38" s="58">
        <v>34</v>
      </c>
      <c r="X38" s="120">
        <f t="shared" ca="1" si="16"/>
        <v>57101</v>
      </c>
      <c r="Y38" s="5">
        <f t="shared" si="17"/>
        <v>408</v>
      </c>
      <c r="AA38" s="45" t="s">
        <v>44</v>
      </c>
      <c r="AB38" s="2"/>
      <c r="AJ38" s="213">
        <v>0.09</v>
      </c>
      <c r="AK38" s="211">
        <f t="shared" si="21"/>
        <v>4.9999999999999906E-3</v>
      </c>
    </row>
    <row r="39" spans="2:37" x14ac:dyDescent="0.2">
      <c r="B39" s="18">
        <f t="shared" ca="1" si="4"/>
        <v>45717</v>
      </c>
      <c r="C39" s="9">
        <f t="shared" si="18"/>
        <v>35</v>
      </c>
      <c r="D39" s="9"/>
      <c r="E39" s="13">
        <f t="shared" si="5"/>
        <v>800</v>
      </c>
      <c r="F39" s="14">
        <f t="shared" si="19"/>
        <v>30000</v>
      </c>
      <c r="G39" s="15">
        <f t="shared" si="6"/>
        <v>0.83073835599607748</v>
      </c>
      <c r="H39" s="13">
        <f t="shared" si="7"/>
        <v>329.0757509344063</v>
      </c>
      <c r="I39" s="13">
        <f t="shared" si="8"/>
        <v>5809.5407166151426</v>
      </c>
      <c r="J39" s="15">
        <f t="shared" si="0"/>
        <v>0.16926164400392252</v>
      </c>
      <c r="K39" s="13">
        <f t="shared" si="9"/>
        <v>6112.4531971672332</v>
      </c>
      <c r="L39" s="13">
        <f t="shared" si="20"/>
        <v>77088.507971179992</v>
      </c>
      <c r="M39" s="15">
        <f t="shared" si="10"/>
        <v>0.16926164400392249</v>
      </c>
      <c r="N39" s="13">
        <f t="shared" si="1"/>
        <v>0</v>
      </c>
      <c r="O39" s="13">
        <f t="shared" si="11"/>
        <v>-302.91248055208416</v>
      </c>
      <c r="P39" s="15">
        <f t="shared" si="2"/>
        <v>-8.4589881492542242E-3</v>
      </c>
      <c r="Q39" s="7">
        <f t="shared" si="23"/>
        <v>35809.540716615149</v>
      </c>
      <c r="R39" s="7">
        <f t="shared" si="13"/>
        <v>36112.453197167233</v>
      </c>
      <c r="S39" s="13">
        <f>IF('BANCO DE DADOS'!$AD$32="Sim",R39,Q39)</f>
        <v>36112.453197167233</v>
      </c>
      <c r="T39" s="9">
        <f t="shared" si="14"/>
        <v>35</v>
      </c>
      <c r="U39" s="18">
        <f t="shared" ca="1" si="15"/>
        <v>45748</v>
      </c>
      <c r="V39" s="119">
        <f t="shared" si="22"/>
        <v>4513867.1028958336</v>
      </c>
      <c r="W39" s="58">
        <v>35</v>
      </c>
      <c r="X39" s="120">
        <f t="shared" ca="1" si="16"/>
        <v>57466</v>
      </c>
      <c r="Y39" s="5">
        <f t="shared" si="17"/>
        <v>420</v>
      </c>
      <c r="AA39" s="63" t="s">
        <v>1</v>
      </c>
      <c r="AB39" s="46" t="s">
        <v>58</v>
      </c>
      <c r="AC39" s="46" t="s">
        <v>2</v>
      </c>
      <c r="AD39" s="46" t="s">
        <v>43</v>
      </c>
      <c r="AE39" s="46" t="s">
        <v>41</v>
      </c>
      <c r="AF39" s="47" t="s">
        <v>42</v>
      </c>
      <c r="AJ39" s="213">
        <v>9.5000000000000001E-2</v>
      </c>
      <c r="AK39" s="211">
        <f t="shared" si="21"/>
        <v>5.0000000000000044E-3</v>
      </c>
    </row>
    <row r="40" spans="2:37" x14ac:dyDescent="0.2">
      <c r="B40" s="18">
        <f t="shared" ca="1" si="4"/>
        <v>45748</v>
      </c>
      <c r="C40" s="9">
        <f t="shared" si="18"/>
        <v>36</v>
      </c>
      <c r="D40" s="9">
        <v>3</v>
      </c>
      <c r="E40" s="13">
        <f t="shared" si="5"/>
        <v>800</v>
      </c>
      <c r="F40" s="14">
        <f t="shared" si="19"/>
        <v>30800</v>
      </c>
      <c r="G40" s="15">
        <f t="shared" si="6"/>
        <v>0.82656365573085133</v>
      </c>
      <c r="H40" s="13">
        <f t="shared" si="7"/>
        <v>339.78931694248172</v>
      </c>
      <c r="I40" s="13">
        <f t="shared" si="8"/>
        <v>6149.3300335576241</v>
      </c>
      <c r="J40" s="15">
        <f t="shared" si="0"/>
        <v>0.17343634426914867</v>
      </c>
      <c r="K40" s="13">
        <f t="shared" si="9"/>
        <v>6462.7078222626442</v>
      </c>
      <c r="L40" s="13">
        <f t="shared" si="20"/>
        <v>83551.215793442636</v>
      </c>
      <c r="M40" s="15">
        <f t="shared" si="10"/>
        <v>0.1734363442691487</v>
      </c>
      <c r="N40" s="13">
        <f t="shared" si="1"/>
        <v>0</v>
      </c>
      <c r="O40" s="13">
        <f t="shared" si="11"/>
        <v>-313.37778870501643</v>
      </c>
      <c r="P40" s="15">
        <f t="shared" si="2"/>
        <v>-8.4812847329140909E-3</v>
      </c>
      <c r="Q40" s="7">
        <f t="shared" si="23"/>
        <v>36949.330033557628</v>
      </c>
      <c r="R40" s="7">
        <f t="shared" si="13"/>
        <v>37262.707822262644</v>
      </c>
      <c r="S40" s="13">
        <f>IF('BANCO DE DADOS'!$AD$32="Sim",R40,Q40)</f>
        <v>37262.707822262644</v>
      </c>
      <c r="T40" s="9">
        <f t="shared" si="14"/>
        <v>36</v>
      </c>
      <c r="U40" s="18">
        <f t="shared" ca="1" si="15"/>
        <v>45778</v>
      </c>
      <c r="V40" s="119">
        <f t="shared" si="22"/>
        <v>5065744.3535700198</v>
      </c>
      <c r="W40" s="58">
        <v>36</v>
      </c>
      <c r="X40" s="120">
        <f t="shared" ca="1" si="16"/>
        <v>57831</v>
      </c>
      <c r="Y40" s="5">
        <f t="shared" si="17"/>
        <v>432</v>
      </c>
      <c r="AA40" s="64">
        <v>5</v>
      </c>
      <c r="AB40" s="59">
        <f>AA40*12</f>
        <v>60</v>
      </c>
      <c r="AC40" s="60">
        <f ca="1">INDEX($U$5:$U$997,AB40,0)</f>
        <v>46508</v>
      </c>
      <c r="AD40" s="67">
        <f ca="1">INDEX($S$5:$S$997,MATCH(AC40,$U$5:$U$997,0),0)</f>
        <v>68394.321144813352</v>
      </c>
      <c r="AE40" s="70">
        <f t="shared" ref="AE40:AE49" si="24">INDEX($G$5:$G$997,AB40,0)</f>
        <v>0.73105484728963821</v>
      </c>
      <c r="AF40" s="71">
        <f t="shared" ref="AF40:AF49" si="25">INDEX($J$5:$J$997,AB40,0)</f>
        <v>0.26894515271036179</v>
      </c>
      <c r="AJ40" s="213">
        <v>0.1</v>
      </c>
      <c r="AK40" s="211">
        <f t="shared" si="21"/>
        <v>5.0000000000000044E-3</v>
      </c>
    </row>
    <row r="41" spans="2:37" x14ac:dyDescent="0.2">
      <c r="B41" s="18">
        <f t="shared" ca="1" si="4"/>
        <v>45778</v>
      </c>
      <c r="C41" s="9">
        <f t="shared" si="18"/>
        <v>37</v>
      </c>
      <c r="D41" s="9"/>
      <c r="E41" s="13">
        <f t="shared" si="5"/>
        <v>800</v>
      </c>
      <c r="F41" s="14">
        <f t="shared" si="19"/>
        <v>31600</v>
      </c>
      <c r="G41" s="15">
        <f t="shared" si="6"/>
        <v>0.82240529815091046</v>
      </c>
      <c r="H41" s="13">
        <f t="shared" si="7"/>
        <v>350.60454175999877</v>
      </c>
      <c r="I41" s="13">
        <f t="shared" si="8"/>
        <v>6499.9345753176231</v>
      </c>
      <c r="J41" s="15">
        <f t="shared" si="0"/>
        <v>0.17759470184908954</v>
      </c>
      <c r="K41" s="13">
        <f t="shared" si="9"/>
        <v>6823.8769753176311</v>
      </c>
      <c r="L41" s="13">
        <f t="shared" si="20"/>
        <v>90375.092768760267</v>
      </c>
      <c r="M41" s="15">
        <f t="shared" si="10"/>
        <v>0.17759470184908954</v>
      </c>
      <c r="N41" s="13">
        <f t="shared" si="1"/>
        <v>0</v>
      </c>
      <c r="O41" s="13">
        <f t="shared" si="11"/>
        <v>-323.94240000000718</v>
      </c>
      <c r="P41" s="15">
        <f t="shared" si="2"/>
        <v>-8.502439797097909E-3</v>
      </c>
      <c r="Q41" s="7">
        <f t="shared" si="23"/>
        <v>38099.934575317624</v>
      </c>
      <c r="R41" s="7">
        <f t="shared" si="13"/>
        <v>38423.876975317631</v>
      </c>
      <c r="S41" s="13">
        <f>IF('BANCO DE DADOS'!$AD$32="Sim",R41,Q41)</f>
        <v>38423.876975317631</v>
      </c>
      <c r="T41" s="9">
        <f t="shared" si="14"/>
        <v>37</v>
      </c>
      <c r="U41" s="18">
        <f t="shared" ca="1" si="15"/>
        <v>45809</v>
      </c>
      <c r="V41" s="119">
        <f t="shared" si="22"/>
        <v>5683846.8743251106</v>
      </c>
      <c r="W41" s="58">
        <v>37</v>
      </c>
      <c r="X41" s="120">
        <f t="shared" ca="1" si="16"/>
        <v>58196</v>
      </c>
      <c r="Y41" s="5">
        <f t="shared" si="17"/>
        <v>444</v>
      </c>
      <c r="AA41" s="65">
        <v>10</v>
      </c>
      <c r="AB41" s="61">
        <f>AA41*12</f>
        <v>120</v>
      </c>
      <c r="AC41" s="62">
        <f t="shared" ref="AC41:AC49" ca="1" si="26">INDEX($U$5:$U$997,AB41,0)</f>
        <v>48335</v>
      </c>
      <c r="AD41" s="68">
        <f t="shared" ref="AD41:AD49" ca="1" si="27">INDEX($S$5:$S$997,MATCH(AC41,$U$5:$U$997,0),0)</f>
        <v>185417.05307449395</v>
      </c>
      <c r="AE41" s="72">
        <f t="shared" si="24"/>
        <v>0.52853822437047959</v>
      </c>
      <c r="AF41" s="73">
        <f t="shared" si="25"/>
        <v>0.47146177562952041</v>
      </c>
      <c r="AJ41" s="213">
        <v>0.105</v>
      </c>
      <c r="AK41" s="211">
        <f t="shared" si="21"/>
        <v>4.9999999999999906E-3</v>
      </c>
    </row>
    <row r="42" spans="2:37" x14ac:dyDescent="0.2">
      <c r="B42" s="18">
        <f t="shared" ca="1" si="4"/>
        <v>45809</v>
      </c>
      <c r="C42" s="9">
        <f t="shared" si="18"/>
        <v>38</v>
      </c>
      <c r="D42" s="9"/>
      <c r="E42" s="13">
        <f t="shared" si="5"/>
        <v>800</v>
      </c>
      <c r="F42" s="14">
        <f t="shared" si="19"/>
        <v>32400</v>
      </c>
      <c r="G42" s="15">
        <f t="shared" si="6"/>
        <v>0.81826314399134947</v>
      </c>
      <c r="H42" s="13">
        <f t="shared" si="7"/>
        <v>361.52239000635018</v>
      </c>
      <c r="I42" s="13">
        <f t="shared" si="8"/>
        <v>6861.4569653239732</v>
      </c>
      <c r="J42" s="15">
        <f t="shared" si="0"/>
        <v>0.18173685600865053</v>
      </c>
      <c r="K42" s="13">
        <f t="shared" si="9"/>
        <v>7196.0642220279769</v>
      </c>
      <c r="L42" s="13">
        <f t="shared" si="20"/>
        <v>97571.156990788237</v>
      </c>
      <c r="M42" s="15">
        <f t="shared" si="10"/>
        <v>0.18173685600865053</v>
      </c>
      <c r="N42" s="13">
        <f t="shared" si="1"/>
        <v>0</v>
      </c>
      <c r="O42" s="13">
        <f t="shared" si="11"/>
        <v>-334.60725670400279</v>
      </c>
      <c r="P42" s="15">
        <f t="shared" si="2"/>
        <v>-8.5225379434983924E-3</v>
      </c>
      <c r="Q42" s="7">
        <f t="shared" si="23"/>
        <v>39261.456965323974</v>
      </c>
      <c r="R42" s="7">
        <f t="shared" si="13"/>
        <v>39596.064222027977</v>
      </c>
      <c r="S42" s="13">
        <f>IF('BANCO DE DADOS'!$AD$32="Sim",R42,Q42)</f>
        <v>39596.064222027977</v>
      </c>
      <c r="T42" s="9">
        <f t="shared" si="14"/>
        <v>38</v>
      </c>
      <c r="U42" s="18">
        <f t="shared" ca="1" si="15"/>
        <v>45839</v>
      </c>
      <c r="V42" s="119">
        <f t="shared" si="22"/>
        <v>6376121.697570811</v>
      </c>
      <c r="W42" s="58">
        <v>38</v>
      </c>
      <c r="X42" s="120">
        <f t="shared" ca="1" si="16"/>
        <v>58562</v>
      </c>
      <c r="Y42" s="5">
        <f t="shared" si="17"/>
        <v>456</v>
      </c>
      <c r="AA42" s="65">
        <v>15</v>
      </c>
      <c r="AB42" s="61">
        <f t="shared" ref="AB42:AB49" si="28">AA42*12</f>
        <v>180</v>
      </c>
      <c r="AC42" s="62">
        <f t="shared" ca="1" si="26"/>
        <v>50161</v>
      </c>
      <c r="AD42" s="68">
        <f t="shared" ca="1" si="27"/>
        <v>391651.09143611079</v>
      </c>
      <c r="AE42" s="72">
        <f t="shared" si="24"/>
        <v>0.37278078165094725</v>
      </c>
      <c r="AF42" s="73">
        <f t="shared" si="25"/>
        <v>0.62721921834905281</v>
      </c>
      <c r="AJ42" s="213">
        <v>0.11</v>
      </c>
      <c r="AK42" s="211">
        <f t="shared" si="21"/>
        <v>5.0000000000000044E-3</v>
      </c>
    </row>
    <row r="43" spans="2:37" x14ac:dyDescent="0.2">
      <c r="B43" s="18">
        <f t="shared" ca="1" si="4"/>
        <v>45839</v>
      </c>
      <c r="C43" s="9">
        <f t="shared" si="18"/>
        <v>39</v>
      </c>
      <c r="D43" s="9"/>
      <c r="E43" s="13">
        <f t="shared" si="5"/>
        <v>800</v>
      </c>
      <c r="F43" s="14">
        <f t="shared" si="19"/>
        <v>33200</v>
      </c>
      <c r="G43" s="15">
        <f t="shared" si="6"/>
        <v>0.81413706619898663</v>
      </c>
      <c r="H43" s="13">
        <f t="shared" si="7"/>
        <v>372.54383545400242</v>
      </c>
      <c r="I43" s="13">
        <f t="shared" si="8"/>
        <v>7234.0008007779761</v>
      </c>
      <c r="J43" s="15">
        <f t="shared" si="0"/>
        <v>0.18586293380101337</v>
      </c>
      <c r="K43" s="13">
        <f t="shared" si="9"/>
        <v>7579.3741108029208</v>
      </c>
      <c r="L43" s="13">
        <f t="shared" si="20"/>
        <v>105150.53110159116</v>
      </c>
      <c r="M43" s="15">
        <f t="shared" si="10"/>
        <v>0.18586293380101335</v>
      </c>
      <c r="N43" s="13">
        <f t="shared" si="1"/>
        <v>0</v>
      </c>
      <c r="O43" s="13">
        <f t="shared" si="11"/>
        <v>-345.37331002494466</v>
      </c>
      <c r="P43" s="15">
        <f t="shared" si="2"/>
        <v>-8.5416556161887272E-3</v>
      </c>
      <c r="Q43" s="7">
        <f t="shared" si="23"/>
        <v>40434.000800777976</v>
      </c>
      <c r="R43" s="7">
        <f t="shared" si="13"/>
        <v>40779.374110802921</v>
      </c>
      <c r="S43" s="13">
        <f>IF('BANCO DE DADOS'!$AD$32="Sim",R43,Q43)</f>
        <v>40779.374110802921</v>
      </c>
      <c r="T43" s="9">
        <f t="shared" si="14"/>
        <v>39</v>
      </c>
      <c r="U43" s="18">
        <f t="shared" ca="1" si="15"/>
        <v>45870</v>
      </c>
      <c r="V43" s="119">
        <f t="shared" si="22"/>
        <v>7151469.4996059956</v>
      </c>
      <c r="W43" s="58">
        <v>39</v>
      </c>
      <c r="X43" s="120">
        <f t="shared" ca="1" si="16"/>
        <v>58927</v>
      </c>
      <c r="Y43" s="5">
        <f t="shared" si="17"/>
        <v>468</v>
      </c>
      <c r="AA43" s="65">
        <v>20</v>
      </c>
      <c r="AB43" s="61">
        <f t="shared" si="28"/>
        <v>240</v>
      </c>
      <c r="AC43" s="62">
        <f t="shared" ca="1" si="26"/>
        <v>51987</v>
      </c>
      <c r="AD43" s="68">
        <f t="shared" ca="1" si="27"/>
        <v>755105.93373545725</v>
      </c>
      <c r="AE43" s="72">
        <f t="shared" si="24"/>
        <v>0.25691759438347322</v>
      </c>
      <c r="AF43" s="73">
        <f t="shared" si="25"/>
        <v>0.74308240561652683</v>
      </c>
      <c r="AJ43" s="213">
        <v>0.115</v>
      </c>
      <c r="AK43" s="211">
        <f t="shared" si="21"/>
        <v>5.0000000000000044E-3</v>
      </c>
    </row>
    <row r="44" spans="2:37" x14ac:dyDescent="0.2">
      <c r="B44" s="18">
        <f t="shared" ca="1" si="4"/>
        <v>45870</v>
      </c>
      <c r="C44" s="9">
        <f t="shared" si="18"/>
        <v>40</v>
      </c>
      <c r="D44" s="9"/>
      <c r="E44" s="13">
        <f t="shared" si="5"/>
        <v>800</v>
      </c>
      <c r="F44" s="14">
        <f t="shared" si="19"/>
        <v>34000</v>
      </c>
      <c r="G44" s="15">
        <f t="shared" si="6"/>
        <v>0.81002694846509138</v>
      </c>
      <c r="H44" s="13">
        <f t="shared" si="7"/>
        <v>383.66986111534726</v>
      </c>
      <c r="I44" s="13">
        <f t="shared" si="8"/>
        <v>7617.6706618933231</v>
      </c>
      <c r="J44" s="15">
        <f t="shared" si="0"/>
        <v>0.18997305153490862</v>
      </c>
      <c r="K44" s="13">
        <f t="shared" si="9"/>
        <v>7973.9121820898945</v>
      </c>
      <c r="L44" s="13">
        <f t="shared" si="20"/>
        <v>113124.44328368106</v>
      </c>
      <c r="M44" s="15">
        <f t="shared" si="10"/>
        <v>0.18997305153490868</v>
      </c>
      <c r="N44" s="13">
        <f t="shared" si="1"/>
        <v>0</v>
      </c>
      <c r="O44" s="13">
        <f t="shared" si="11"/>
        <v>-356.24152019657049</v>
      </c>
      <c r="P44" s="15">
        <f t="shared" si="2"/>
        <v>-8.5598620617361558E-3</v>
      </c>
      <c r="Q44" s="7">
        <f t="shared" si="23"/>
        <v>41617.670661893324</v>
      </c>
      <c r="R44" s="7">
        <f t="shared" si="13"/>
        <v>41973.912182089894</v>
      </c>
      <c r="S44" s="13">
        <f>IF('BANCO DE DADOS'!$AD$32="Sim",R44,Q44)</f>
        <v>41973.912182089894</v>
      </c>
      <c r="T44" s="9">
        <f t="shared" si="14"/>
        <v>40</v>
      </c>
      <c r="U44" s="18">
        <f t="shared" ca="1" si="15"/>
        <v>45901</v>
      </c>
      <c r="V44" s="119">
        <f t="shared" si="22"/>
        <v>8019859.0378854033</v>
      </c>
      <c r="W44" s="58">
        <v>40</v>
      </c>
      <c r="X44" s="120">
        <f t="shared" ca="1" si="16"/>
        <v>59292</v>
      </c>
      <c r="Y44" s="5">
        <f t="shared" si="17"/>
        <v>480</v>
      </c>
      <c r="AA44" s="65">
        <v>25</v>
      </c>
      <c r="AB44" s="61">
        <f t="shared" si="28"/>
        <v>300</v>
      </c>
      <c r="AC44" s="62">
        <f t="shared" ca="1" si="26"/>
        <v>53813</v>
      </c>
      <c r="AD44" s="68">
        <f t="shared" ca="1" si="27"/>
        <v>1395637.55228048</v>
      </c>
      <c r="AE44" s="72">
        <f t="shared" si="24"/>
        <v>0.17339745523798106</v>
      </c>
      <c r="AF44" s="73">
        <f t="shared" si="25"/>
        <v>0.82660254476201889</v>
      </c>
      <c r="AJ44" s="213">
        <v>0.12</v>
      </c>
      <c r="AK44" s="211">
        <f t="shared" si="21"/>
        <v>4.9999999999999906E-3</v>
      </c>
    </row>
    <row r="45" spans="2:37" x14ac:dyDescent="0.2">
      <c r="B45" s="18">
        <f t="shared" ca="1" si="4"/>
        <v>45901</v>
      </c>
      <c r="C45" s="9">
        <f t="shared" si="18"/>
        <v>41</v>
      </c>
      <c r="D45" s="9"/>
      <c r="E45" s="13">
        <f t="shared" si="5"/>
        <v>800</v>
      </c>
      <c r="F45" s="14">
        <f t="shared" si="19"/>
        <v>34800</v>
      </c>
      <c r="G45" s="15">
        <f t="shared" si="6"/>
        <v>0.80593268396082907</v>
      </c>
      <c r="H45" s="13">
        <f t="shared" si="7"/>
        <v>394.90145933037746</v>
      </c>
      <c r="I45" s="13">
        <f t="shared" si="8"/>
        <v>8012.5721212237004</v>
      </c>
      <c r="J45" s="15">
        <f t="shared" si="0"/>
        <v>0.19406731603917093</v>
      </c>
      <c r="K45" s="13">
        <f t="shared" si="9"/>
        <v>8379.7849777877855</v>
      </c>
      <c r="L45" s="13">
        <f t="shared" si="20"/>
        <v>121504.22826146884</v>
      </c>
      <c r="M45" s="15">
        <f t="shared" si="10"/>
        <v>0.19406731603917088</v>
      </c>
      <c r="N45" s="13">
        <f t="shared" si="1"/>
        <v>0</v>
      </c>
      <c r="O45" s="13">
        <f t="shared" si="11"/>
        <v>-367.21285656408145</v>
      </c>
      <c r="P45" s="15">
        <f t="shared" si="2"/>
        <v>-8.5772201568342834E-3</v>
      </c>
      <c r="Q45" s="7">
        <f t="shared" si="23"/>
        <v>42812.572121223704</v>
      </c>
      <c r="R45" s="7">
        <f t="shared" si="13"/>
        <v>43179.784977787785</v>
      </c>
      <c r="S45" s="13">
        <f>IF('BANCO DE DADOS'!$AD$32="Sim",R45,Q45)</f>
        <v>43179.784977787785</v>
      </c>
      <c r="T45" s="9">
        <f t="shared" si="14"/>
        <v>41</v>
      </c>
      <c r="U45" s="18">
        <f t="shared" ca="1" si="15"/>
        <v>45931</v>
      </c>
      <c r="V45" s="119">
        <f t="shared" si="22"/>
        <v>8992455.3207583427</v>
      </c>
      <c r="W45" s="58">
        <v>41</v>
      </c>
      <c r="X45" s="120">
        <f t="shared" ca="1" si="16"/>
        <v>59657</v>
      </c>
      <c r="Y45" s="5">
        <f t="shared" si="17"/>
        <v>492</v>
      </c>
      <c r="AA45" s="65">
        <v>30</v>
      </c>
      <c r="AB45" s="61">
        <f>AA45*12</f>
        <v>360</v>
      </c>
      <c r="AC45" s="62">
        <f t="shared" ca="1" si="26"/>
        <v>55640</v>
      </c>
      <c r="AD45" s="68">
        <f t="shared" ca="1" si="27"/>
        <v>2524473.1230499409</v>
      </c>
      <c r="AE45" s="72">
        <f t="shared" si="24"/>
        <v>0.11487545553649493</v>
      </c>
      <c r="AF45" s="73">
        <f t="shared" si="25"/>
        <v>0.88512454446350508</v>
      </c>
      <c r="AJ45" s="213">
        <v>0.125</v>
      </c>
      <c r="AK45" s="211">
        <f t="shared" si="21"/>
        <v>5.0000000000000044E-3</v>
      </c>
    </row>
    <row r="46" spans="2:37" x14ac:dyDescent="0.2">
      <c r="B46" s="18">
        <f t="shared" ca="1" si="4"/>
        <v>45931</v>
      </c>
      <c r="C46" s="9">
        <f t="shared" si="18"/>
        <v>42</v>
      </c>
      <c r="D46" s="9"/>
      <c r="E46" s="13">
        <f t="shared" si="5"/>
        <v>800</v>
      </c>
      <c r="F46" s="14">
        <f t="shared" si="19"/>
        <v>35600</v>
      </c>
      <c r="G46" s="15">
        <f t="shared" si="6"/>
        <v>0.80185417424350469</v>
      </c>
      <c r="H46" s="13">
        <f t="shared" si="7"/>
        <v>406.23963185519455</v>
      </c>
      <c r="I46" s="13">
        <f t="shared" si="8"/>
        <v>8418.811753078895</v>
      </c>
      <c r="J46" s="15">
        <f t="shared" si="0"/>
        <v>0.19814582575649531</v>
      </c>
      <c r="K46" s="13">
        <f t="shared" si="9"/>
        <v>8797.1000507494973</v>
      </c>
      <c r="L46" s="13">
        <f t="shared" si="20"/>
        <v>130301.32831221833</v>
      </c>
      <c r="M46" s="15">
        <f t="shared" si="10"/>
        <v>0.19814582575649528</v>
      </c>
      <c r="N46" s="13">
        <f t="shared" si="1"/>
        <v>0</v>
      </c>
      <c r="O46" s="13">
        <f t="shared" si="11"/>
        <v>-378.28829767060233</v>
      </c>
      <c r="P46" s="15">
        <f t="shared" si="2"/>
        <v>-8.5937871243001677E-3</v>
      </c>
      <c r="Q46" s="7">
        <f t="shared" si="23"/>
        <v>44018.811753078895</v>
      </c>
      <c r="R46" s="7">
        <f t="shared" si="13"/>
        <v>44397.100050749497</v>
      </c>
      <c r="S46" s="13">
        <f>IF('BANCO DE DADOS'!$AD$32="Sim",R46,Q46)</f>
        <v>44397.100050749497</v>
      </c>
      <c r="T46" s="9">
        <f t="shared" si="14"/>
        <v>42</v>
      </c>
      <c r="U46" s="18">
        <f t="shared" ca="1" si="15"/>
        <v>45962</v>
      </c>
      <c r="V46" s="119">
        <f t="shared" si="22"/>
        <v>10081763.157576036</v>
      </c>
      <c r="W46" s="58">
        <v>42</v>
      </c>
      <c r="X46" s="120">
        <f t="shared" ca="1" si="16"/>
        <v>60023</v>
      </c>
      <c r="Y46" s="5">
        <f t="shared" si="17"/>
        <v>504</v>
      </c>
      <c r="AA46" s="65">
        <v>35</v>
      </c>
      <c r="AB46" s="61">
        <f t="shared" si="28"/>
        <v>420</v>
      </c>
      <c r="AC46" s="62">
        <f t="shared" ca="1" si="26"/>
        <v>57466</v>
      </c>
      <c r="AD46" s="68">
        <f t="shared" ca="1" si="27"/>
        <v>4513867.1028958336</v>
      </c>
      <c r="AE46" s="72">
        <f t="shared" si="24"/>
        <v>7.4880361405225901E-2</v>
      </c>
      <c r="AF46" s="73">
        <f t="shared" si="25"/>
        <v>0.92511963859477409</v>
      </c>
      <c r="AJ46" s="213">
        <v>0.13</v>
      </c>
      <c r="AK46" s="211">
        <f t="shared" si="21"/>
        <v>5.0000000000000044E-3</v>
      </c>
    </row>
    <row r="47" spans="2:37" x14ac:dyDescent="0.2">
      <c r="B47" s="18">
        <f t="shared" ca="1" si="4"/>
        <v>45962</v>
      </c>
      <c r="C47" s="9">
        <f t="shared" si="18"/>
        <v>43</v>
      </c>
      <c r="D47" s="9"/>
      <c r="E47" s="13">
        <f t="shared" si="5"/>
        <v>800</v>
      </c>
      <c r="F47" s="14">
        <f t="shared" si="19"/>
        <v>36400</v>
      </c>
      <c r="G47" s="15">
        <f t="shared" si="6"/>
        <v>0.79779132830729882</v>
      </c>
      <c r="H47" s="13">
        <f t="shared" si="7"/>
        <v>417.68538995135617</v>
      </c>
      <c r="I47" s="13">
        <f t="shared" si="8"/>
        <v>8836.4971430302503</v>
      </c>
      <c r="J47" s="15">
        <f t="shared" si="0"/>
        <v>0.20220867169270118</v>
      </c>
      <c r="K47" s="13">
        <f t="shared" si="9"/>
        <v>9225.9659743746888</v>
      </c>
      <c r="L47" s="13">
        <f t="shared" si="20"/>
        <v>139527.29428659304</v>
      </c>
      <c r="M47" s="15">
        <f t="shared" si="10"/>
        <v>0.20220867169270124</v>
      </c>
      <c r="N47" s="13">
        <f t="shared" si="1"/>
        <v>0</v>
      </c>
      <c r="O47" s="13">
        <f t="shared" si="11"/>
        <v>-389.46883134443488</v>
      </c>
      <c r="P47" s="15">
        <f t="shared" si="2"/>
        <v>-8.609615154617287E-3</v>
      </c>
      <c r="Q47" s="7">
        <f t="shared" si="23"/>
        <v>45236.497143030254</v>
      </c>
      <c r="R47" s="7">
        <f t="shared" si="13"/>
        <v>45625.965974374689</v>
      </c>
      <c r="S47" s="13">
        <f>IF('BANCO DE DADOS'!$AD$32="Sim",R47,Q47)</f>
        <v>45625.965974374689</v>
      </c>
      <c r="T47" s="9">
        <f t="shared" si="14"/>
        <v>43</v>
      </c>
      <c r="U47" s="18">
        <f t="shared" ca="1" si="15"/>
        <v>45992</v>
      </c>
      <c r="V47" s="119">
        <f t="shared" si="22"/>
        <v>11301787.934811853</v>
      </c>
      <c r="W47" s="58">
        <v>43</v>
      </c>
      <c r="X47" s="120">
        <f t="shared" ca="1" si="16"/>
        <v>60388</v>
      </c>
      <c r="Y47" s="5">
        <f t="shared" si="17"/>
        <v>516</v>
      </c>
      <c r="AA47" s="65">
        <v>40</v>
      </c>
      <c r="AB47" s="61">
        <f t="shared" si="28"/>
        <v>480</v>
      </c>
      <c r="AC47" s="62">
        <f t="shared" ca="1" si="26"/>
        <v>59292</v>
      </c>
      <c r="AD47" s="68">
        <f t="shared" ca="1" si="27"/>
        <v>8019859.0378854033</v>
      </c>
      <c r="AE47" s="72">
        <f t="shared" si="24"/>
        <v>4.8130521768095395E-2</v>
      </c>
      <c r="AF47" s="73">
        <f t="shared" si="25"/>
        <v>0.9518694782319046</v>
      </c>
      <c r="AJ47" s="213">
        <v>0.13500000000000001</v>
      </c>
      <c r="AK47" s="211">
        <f t="shared" si="21"/>
        <v>5.0000000000000044E-3</v>
      </c>
    </row>
    <row r="48" spans="2:37" x14ac:dyDescent="0.2">
      <c r="B48" s="18">
        <f t="shared" ca="1" si="4"/>
        <v>45992</v>
      </c>
      <c r="C48" s="9">
        <f t="shared" si="18"/>
        <v>44</v>
      </c>
      <c r="D48" s="9"/>
      <c r="E48" s="13">
        <f t="shared" si="5"/>
        <v>800</v>
      </c>
      <c r="F48" s="14">
        <f t="shared" si="19"/>
        <v>37200</v>
      </c>
      <c r="G48" s="15">
        <f t="shared" si="6"/>
        <v>0.79374406175672596</v>
      </c>
      <c r="H48" s="13">
        <f t="shared" si="7"/>
        <v>429.2397544760716</v>
      </c>
      <c r="I48" s="13">
        <f t="shared" si="8"/>
        <v>9265.7368975063218</v>
      </c>
      <c r="J48" s="15">
        <f t="shared" si="0"/>
        <v>0.20625593824327404</v>
      </c>
      <c r="K48" s="13">
        <f t="shared" si="9"/>
        <v>9666.4923522935278</v>
      </c>
      <c r="L48" s="13">
        <f t="shared" si="20"/>
        <v>149193.78663888655</v>
      </c>
      <c r="M48" s="15">
        <f t="shared" si="10"/>
        <v>0.20625593824327401</v>
      </c>
      <c r="N48" s="13">
        <f t="shared" si="1"/>
        <v>0</v>
      </c>
      <c r="O48" s="13">
        <f t="shared" si="11"/>
        <v>-400.75545478719869</v>
      </c>
      <c r="P48" s="15">
        <f t="shared" si="2"/>
        <v>-8.6247519472505332E-3</v>
      </c>
      <c r="Q48" s="7">
        <f t="shared" si="23"/>
        <v>46465.736897506329</v>
      </c>
      <c r="R48" s="7">
        <f t="shared" si="13"/>
        <v>46866.492352293528</v>
      </c>
      <c r="S48" s="13">
        <f>IF('BANCO DE DADOS'!$AD$32="Sim",R48,Q48)</f>
        <v>46866.492352293528</v>
      </c>
      <c r="T48" s="9">
        <f t="shared" si="14"/>
        <v>44</v>
      </c>
      <c r="U48" s="18">
        <f t="shared" ca="1" si="15"/>
        <v>46023</v>
      </c>
      <c r="V48" s="119">
        <f t="shared" si="22"/>
        <v>12668215.685315967</v>
      </c>
      <c r="W48" s="58">
        <v>44</v>
      </c>
      <c r="X48" s="120">
        <f t="shared" ca="1" si="16"/>
        <v>60753</v>
      </c>
      <c r="Y48" s="5">
        <f t="shared" si="17"/>
        <v>528</v>
      </c>
      <c r="AA48" s="65">
        <v>45</v>
      </c>
      <c r="AB48" s="61">
        <f t="shared" si="28"/>
        <v>540</v>
      </c>
      <c r="AC48" s="62">
        <f t="shared" ca="1" si="26"/>
        <v>61118</v>
      </c>
      <c r="AD48" s="68">
        <f t="shared" ca="1" si="27"/>
        <v>14198614.765880577</v>
      </c>
      <c r="AE48" s="72">
        <f t="shared" si="24"/>
        <v>3.0566362082229785E-2</v>
      </c>
      <c r="AF48" s="73">
        <f t="shared" si="25"/>
        <v>0.96943363791777026</v>
      </c>
      <c r="AJ48" s="213">
        <v>0.14000000000000001</v>
      </c>
      <c r="AK48" s="211">
        <f t="shared" si="21"/>
        <v>5.0000000000000044E-3</v>
      </c>
    </row>
    <row r="49" spans="2:37" x14ac:dyDescent="0.2">
      <c r="B49" s="18">
        <f t="shared" ca="1" si="4"/>
        <v>46023</v>
      </c>
      <c r="C49" s="9">
        <f t="shared" si="18"/>
        <v>45</v>
      </c>
      <c r="D49" s="9"/>
      <c r="E49" s="13">
        <f t="shared" si="5"/>
        <v>800</v>
      </c>
      <c r="F49" s="14">
        <f t="shared" si="19"/>
        <v>38000</v>
      </c>
      <c r="G49" s="15">
        <f t="shared" si="6"/>
        <v>0.78971229608471283</v>
      </c>
      <c r="H49" s="13">
        <f t="shared" si="7"/>
        <v>440.90375597325277</v>
      </c>
      <c r="I49" s="13">
        <f t="shared" si="8"/>
        <v>9706.6406534795751</v>
      </c>
      <c r="J49" s="15">
        <f t="shared" si="0"/>
        <v>0.21028770391528717</v>
      </c>
      <c r="K49" s="13">
        <f t="shared" si="9"/>
        <v>10118.789828142326</v>
      </c>
      <c r="L49" s="13">
        <f t="shared" si="20"/>
        <v>159312.57646702888</v>
      </c>
      <c r="M49" s="15">
        <f t="shared" si="10"/>
        <v>0.21028770391528717</v>
      </c>
      <c r="N49" s="13">
        <f t="shared" si="1"/>
        <v>0</v>
      </c>
      <c r="O49" s="13">
        <f t="shared" si="11"/>
        <v>-412.14917466274346</v>
      </c>
      <c r="P49" s="15">
        <f t="shared" si="2"/>
        <v>-8.6392411835580062E-3</v>
      </c>
      <c r="Q49" s="7">
        <f t="shared" si="23"/>
        <v>47706.640653479582</v>
      </c>
      <c r="R49" s="7">
        <f t="shared" si="13"/>
        <v>48118.789828142326</v>
      </c>
      <c r="S49" s="13">
        <f>IF('BANCO DE DADOS'!$AD$32="Sim",R49,Q49)</f>
        <v>48118.789828142326</v>
      </c>
      <c r="T49" s="9">
        <f t="shared" si="14"/>
        <v>45</v>
      </c>
      <c r="U49" s="18">
        <f t="shared" ca="1" si="15"/>
        <v>46054</v>
      </c>
      <c r="V49" s="119">
        <f t="shared" si="22"/>
        <v>14198614.765880577</v>
      </c>
      <c r="W49" s="58">
        <v>45</v>
      </c>
      <c r="X49" s="120">
        <f t="shared" ca="1" si="16"/>
        <v>61118</v>
      </c>
      <c r="Y49" s="5">
        <f t="shared" si="17"/>
        <v>540</v>
      </c>
      <c r="AA49" s="66">
        <v>50</v>
      </c>
      <c r="AB49" s="21">
        <f t="shared" si="28"/>
        <v>600</v>
      </c>
      <c r="AC49" s="25">
        <f t="shared" ca="1" si="26"/>
        <v>62945</v>
      </c>
      <c r="AD49" s="69">
        <f t="shared" ca="1" si="27"/>
        <v>25087693.535637286</v>
      </c>
      <c r="AE49" s="74">
        <f t="shared" si="24"/>
        <v>1.9212607142036188E-2</v>
      </c>
      <c r="AF49" s="75">
        <f t="shared" si="25"/>
        <v>0.98078739285796379</v>
      </c>
      <c r="AJ49" s="213">
        <v>0.14499999999999999</v>
      </c>
      <c r="AK49" s="211">
        <f t="shared" si="21"/>
        <v>4.9999999999999767E-3</v>
      </c>
    </row>
    <row r="50" spans="2:37" x14ac:dyDescent="0.2">
      <c r="B50" s="18">
        <f t="shared" ca="1" si="4"/>
        <v>46054</v>
      </c>
      <c r="C50" s="9">
        <f t="shared" si="18"/>
        <v>46</v>
      </c>
      <c r="D50" s="9"/>
      <c r="E50" s="13">
        <f t="shared" si="5"/>
        <v>800</v>
      </c>
      <c r="F50" s="14">
        <f t="shared" si="19"/>
        <v>38800</v>
      </c>
      <c r="G50" s="15">
        <f t="shared" si="6"/>
        <v>0.78569595804018066</v>
      </c>
      <c r="H50" s="13">
        <f t="shared" si="7"/>
        <v>452.67843476542936</v>
      </c>
      <c r="I50" s="13">
        <f t="shared" si="8"/>
        <v>10159.319088245005</v>
      </c>
      <c r="J50" s="15">
        <f t="shared" si="0"/>
        <v>0.21430404195981934</v>
      </c>
      <c r="K50" s="13">
        <f t="shared" si="9"/>
        <v>10582.970095431956</v>
      </c>
      <c r="L50" s="13">
        <f t="shared" si="20"/>
        <v>169895.54656246083</v>
      </c>
      <c r="M50" s="15">
        <f t="shared" si="10"/>
        <v>0.21430404195981939</v>
      </c>
      <c r="N50" s="13">
        <f t="shared" si="1"/>
        <v>0</v>
      </c>
      <c r="O50" s="13">
        <f t="shared" si="11"/>
        <v>-423.65100718694157</v>
      </c>
      <c r="P50" s="15">
        <f t="shared" si="2"/>
        <v>-8.6531229411778918E-3</v>
      </c>
      <c r="Q50" s="7">
        <f t="shared" si="23"/>
        <v>48959.319088245014</v>
      </c>
      <c r="R50" s="7">
        <f t="shared" si="13"/>
        <v>49382.970095431956</v>
      </c>
      <c r="S50" s="13">
        <f>IF('BANCO DE DADOS'!$AD$32="Sim",R50,Q50)</f>
        <v>49382.970095431956</v>
      </c>
      <c r="T50" s="9">
        <f t="shared" si="14"/>
        <v>46</v>
      </c>
      <c r="U50" s="18">
        <f t="shared" ca="1" si="15"/>
        <v>46082</v>
      </c>
      <c r="V50" s="119">
        <f t="shared" si="22"/>
        <v>15912661.736112941</v>
      </c>
      <c r="W50" s="58">
        <v>46</v>
      </c>
      <c r="X50" s="120">
        <f t="shared" ca="1" si="16"/>
        <v>61484</v>
      </c>
      <c r="Y50" s="5">
        <f t="shared" si="17"/>
        <v>552</v>
      </c>
      <c r="AJ50" s="213">
        <v>0.15</v>
      </c>
      <c r="AK50" s="211">
        <f t="shared" si="21"/>
        <v>5.0000000000000044E-3</v>
      </c>
    </row>
    <row r="51" spans="2:37" x14ac:dyDescent="0.2">
      <c r="B51" s="18">
        <f t="shared" ca="1" si="4"/>
        <v>46082</v>
      </c>
      <c r="C51" s="9">
        <f t="shared" si="18"/>
        <v>47</v>
      </c>
      <c r="D51" s="9"/>
      <c r="E51" s="13">
        <f t="shared" si="5"/>
        <v>800</v>
      </c>
      <c r="F51" s="14">
        <f t="shared" si="19"/>
        <v>39600</v>
      </c>
      <c r="G51" s="15">
        <f t="shared" si="6"/>
        <v>0.78169497907246721</v>
      </c>
      <c r="H51" s="13">
        <f t="shared" si="7"/>
        <v>464.56484104653612</v>
      </c>
      <c r="I51" s="13">
        <f t="shared" si="8"/>
        <v>10623.883929291542</v>
      </c>
      <c r="J51" s="15">
        <f t="shared" si="0"/>
        <v>0.21830502092753279</v>
      </c>
      <c r="K51" s="13">
        <f t="shared" si="9"/>
        <v>11059.145907509883</v>
      </c>
      <c r="L51" s="13">
        <f t="shared" si="20"/>
        <v>180954.69246997073</v>
      </c>
      <c r="M51" s="15">
        <f t="shared" si="10"/>
        <v>0.21830502092753282</v>
      </c>
      <c r="N51" s="13">
        <f t="shared" si="1"/>
        <v>0</v>
      </c>
      <c r="O51" s="13">
        <f t="shared" si="11"/>
        <v>-435.26197821833193</v>
      </c>
      <c r="P51" s="15">
        <f t="shared" si="2"/>
        <v>-8.6664340581688593E-3</v>
      </c>
      <c r="Q51" s="7">
        <f t="shared" si="23"/>
        <v>50223.883929291551</v>
      </c>
      <c r="R51" s="7">
        <f t="shared" si="13"/>
        <v>50659.145907509883</v>
      </c>
      <c r="S51" s="13">
        <f>IF('BANCO DE DADOS'!$AD$32="Sim",R51,Q51)</f>
        <v>50659.145907509883</v>
      </c>
      <c r="T51" s="9">
        <f t="shared" si="14"/>
        <v>47</v>
      </c>
      <c r="U51" s="18">
        <f t="shared" ca="1" si="15"/>
        <v>46113</v>
      </c>
      <c r="V51" s="119">
        <f t="shared" si="22"/>
        <v>17832394.342773195</v>
      </c>
      <c r="W51" s="58">
        <v>47</v>
      </c>
      <c r="X51" s="120">
        <f t="shared" ca="1" si="16"/>
        <v>61849</v>
      </c>
      <c r="Y51" s="5">
        <f t="shared" si="17"/>
        <v>564</v>
      </c>
      <c r="AJ51" s="213">
        <v>0.155</v>
      </c>
      <c r="AK51" s="211">
        <f t="shared" si="21"/>
        <v>5.0000000000000044E-3</v>
      </c>
    </row>
    <row r="52" spans="2:37" x14ac:dyDescent="0.2">
      <c r="B52" s="18">
        <f t="shared" ca="1" si="4"/>
        <v>46113</v>
      </c>
      <c r="C52" s="9">
        <f t="shared" si="18"/>
        <v>48</v>
      </c>
      <c r="D52" s="9">
        <v>4</v>
      </c>
      <c r="E52" s="13">
        <f t="shared" si="5"/>
        <v>800</v>
      </c>
      <c r="F52" s="14">
        <f t="shared" si="19"/>
        <v>40400</v>
      </c>
      <c r="G52" s="15">
        <f t="shared" si="6"/>
        <v>0.77770929484192675</v>
      </c>
      <c r="H52" s="13">
        <f t="shared" si="7"/>
        <v>476.56403497558063</v>
      </c>
      <c r="I52" s="13">
        <f t="shared" si="8"/>
        <v>11100.447964267123</v>
      </c>
      <c r="J52" s="15">
        <f t="shared" si="0"/>
        <v>0.22229070515807325</v>
      </c>
      <c r="K52" s="13">
        <f t="shared" si="9"/>
        <v>11547.431087616744</v>
      </c>
      <c r="L52" s="13">
        <f t="shared" si="20"/>
        <v>192502.12355758747</v>
      </c>
      <c r="M52" s="15">
        <f t="shared" si="10"/>
        <v>0.22229070515807328</v>
      </c>
      <c r="N52" s="13">
        <f t="shared" si="1"/>
        <v>0</v>
      </c>
      <c r="O52" s="13">
        <f t="shared" si="11"/>
        <v>-446.9831233496152</v>
      </c>
      <c r="P52" s="15">
        <f t="shared" si="2"/>
        <v>-8.6792084538710856E-3</v>
      </c>
      <c r="Q52" s="7">
        <f t="shared" si="23"/>
        <v>51500.447964267129</v>
      </c>
      <c r="R52" s="7">
        <f t="shared" si="13"/>
        <v>51947.431087616744</v>
      </c>
      <c r="S52" s="13">
        <f>IF('BANCO DE DADOS'!$AD$32="Sim",R52,Q52)</f>
        <v>51947.431087616744</v>
      </c>
      <c r="T52" s="9">
        <f t="shared" si="14"/>
        <v>48</v>
      </c>
      <c r="U52" s="18">
        <f t="shared" ca="1" si="15"/>
        <v>46143</v>
      </c>
      <c r="V52" s="119">
        <f t="shared" si="22"/>
        <v>19982494.862232678</v>
      </c>
      <c r="W52" s="58">
        <v>48</v>
      </c>
      <c r="X52" s="120">
        <f t="shared" ca="1" si="16"/>
        <v>62214</v>
      </c>
      <c r="Y52" s="5">
        <f t="shared" si="17"/>
        <v>576</v>
      </c>
      <c r="AJ52" s="213">
        <v>0.16</v>
      </c>
      <c r="AK52" s="211">
        <f t="shared" si="21"/>
        <v>5.0000000000000044E-3</v>
      </c>
    </row>
    <row r="53" spans="2:37" x14ac:dyDescent="0.2">
      <c r="B53" s="18">
        <f t="shared" ca="1" si="4"/>
        <v>46143</v>
      </c>
      <c r="C53" s="9">
        <f t="shared" si="18"/>
        <v>49</v>
      </c>
      <c r="D53" s="9"/>
      <c r="E53" s="13">
        <f t="shared" si="5"/>
        <v>800</v>
      </c>
      <c r="F53" s="14">
        <f t="shared" si="19"/>
        <v>41200</v>
      </c>
      <c r="G53" s="15">
        <f t="shared" si="6"/>
        <v>0.77373884478770649</v>
      </c>
      <c r="H53" s="13">
        <f t="shared" si="7"/>
        <v>488.67708677119975</v>
      </c>
      <c r="I53" s="13">
        <f t="shared" si="8"/>
        <v>11589.125051038323</v>
      </c>
      <c r="J53" s="15">
        <f t="shared" si="0"/>
        <v>0.22626115521229351</v>
      </c>
      <c r="K53" s="13">
        <f t="shared" si="9"/>
        <v>12047.940539038325</v>
      </c>
      <c r="L53" s="13">
        <f t="shared" si="20"/>
        <v>204550.06409662581</v>
      </c>
      <c r="M53" s="15">
        <f t="shared" si="10"/>
        <v>0.22626115521229348</v>
      </c>
      <c r="N53" s="13">
        <f t="shared" si="1"/>
        <v>0</v>
      </c>
      <c r="O53" s="13">
        <f t="shared" si="11"/>
        <v>-458.81548800000019</v>
      </c>
      <c r="P53" s="15">
        <f t="shared" si="2"/>
        <v>-8.6914774123723736E-3</v>
      </c>
      <c r="Q53" s="7">
        <f t="shared" si="23"/>
        <v>52789.125051038325</v>
      </c>
      <c r="R53" s="7">
        <f t="shared" si="13"/>
        <v>53247.940539038325</v>
      </c>
      <c r="S53" s="13">
        <f>IF('BANCO DE DADOS'!$AD$32="Sim",R53,Q53)</f>
        <v>53247.940539038325</v>
      </c>
      <c r="T53" s="9">
        <f t="shared" si="14"/>
        <v>49</v>
      </c>
      <c r="U53" s="18">
        <f t="shared" ca="1" si="15"/>
        <v>46174</v>
      </c>
      <c r="V53" s="119">
        <f t="shared" si="22"/>
        <v>22390607.444027301</v>
      </c>
      <c r="W53" s="58">
        <v>49</v>
      </c>
      <c r="X53" s="120">
        <f t="shared" ca="1" si="16"/>
        <v>62579</v>
      </c>
      <c r="Y53" s="5">
        <f t="shared" si="17"/>
        <v>588</v>
      </c>
      <c r="AJ53" s="213">
        <v>0.16500000000000001</v>
      </c>
      <c r="AK53" s="211">
        <f t="shared" si="21"/>
        <v>5.0000000000000044E-3</v>
      </c>
    </row>
    <row r="54" spans="2:37" x14ac:dyDescent="0.2">
      <c r="B54" s="18">
        <f t="shared" ca="1" si="4"/>
        <v>46174</v>
      </c>
      <c r="C54" s="9">
        <f t="shared" si="18"/>
        <v>50</v>
      </c>
      <c r="D54" s="9"/>
      <c r="E54" s="13">
        <f t="shared" si="5"/>
        <v>800</v>
      </c>
      <c r="F54" s="14">
        <f t="shared" si="19"/>
        <v>42000</v>
      </c>
      <c r="G54" s="15">
        <f t="shared" si="6"/>
        <v>0.76978357174507095</v>
      </c>
      <c r="H54" s="13">
        <f t="shared" si="7"/>
        <v>500.90507680711335</v>
      </c>
      <c r="I54" s="13">
        <f t="shared" si="8"/>
        <v>12090.030127845437</v>
      </c>
      <c r="J54" s="15">
        <f t="shared" si="0"/>
        <v>0.23021642825492905</v>
      </c>
      <c r="K54" s="13">
        <f t="shared" si="9"/>
        <v>12560.790255353917</v>
      </c>
      <c r="L54" s="13">
        <f t="shared" si="20"/>
        <v>217110.85435197974</v>
      </c>
      <c r="M54" s="15">
        <f t="shared" si="10"/>
        <v>0.23021642825492905</v>
      </c>
      <c r="N54" s="13">
        <f t="shared" si="1"/>
        <v>0</v>
      </c>
      <c r="O54" s="13">
        <f t="shared" si="11"/>
        <v>-470.76012750848167</v>
      </c>
      <c r="P54" s="15">
        <f t="shared" si="2"/>
        <v>-8.7032698335683736E-3</v>
      </c>
      <c r="Q54" s="7">
        <f t="shared" si="23"/>
        <v>54090.030127845435</v>
      </c>
      <c r="R54" s="7">
        <f t="shared" si="13"/>
        <v>54560.790255353917</v>
      </c>
      <c r="S54" s="13">
        <f>IF('BANCO DE DADOS'!$AD$32="Sim",R54,Q54)</f>
        <v>54560.790255353917</v>
      </c>
      <c r="T54" s="9">
        <f t="shared" si="14"/>
        <v>50</v>
      </c>
      <c r="U54" s="18">
        <f t="shared" ca="1" si="15"/>
        <v>46204</v>
      </c>
      <c r="V54" s="119">
        <f t="shared" si="22"/>
        <v>25087693.535637286</v>
      </c>
      <c r="W54" s="58">
        <v>50</v>
      </c>
      <c r="X54" s="120">
        <f t="shared" ca="1" si="16"/>
        <v>62945</v>
      </c>
      <c r="Y54" s="5">
        <f t="shared" si="17"/>
        <v>600</v>
      </c>
      <c r="AJ54" s="213">
        <v>0.17</v>
      </c>
      <c r="AK54" s="211">
        <f t="shared" si="21"/>
        <v>5.0000000000000044E-3</v>
      </c>
    </row>
    <row r="55" spans="2:37" x14ac:dyDescent="0.2">
      <c r="B55" s="18">
        <f t="shared" ca="1" si="4"/>
        <v>46204</v>
      </c>
      <c r="C55" s="9">
        <f t="shared" si="18"/>
        <v>51</v>
      </c>
      <c r="D55" s="9"/>
      <c r="E55" s="13">
        <f t="shared" si="5"/>
        <v>800</v>
      </c>
      <c r="F55" s="14">
        <f t="shared" si="19"/>
        <v>42800</v>
      </c>
      <c r="G55" s="15">
        <f t="shared" si="6"/>
        <v>0.76584342160578667</v>
      </c>
      <c r="H55" s="13">
        <f t="shared" si="7"/>
        <v>513.24909570848388</v>
      </c>
      <c r="I55" s="13">
        <f t="shared" si="8"/>
        <v>12603.279223553922</v>
      </c>
      <c r="J55" s="15">
        <f t="shared" si="0"/>
        <v>0.23415657839421333</v>
      </c>
      <c r="K55" s="13">
        <f t="shared" si="9"/>
        <v>13086.097330781857</v>
      </c>
      <c r="L55" s="13">
        <f t="shared" si="20"/>
        <v>230196.9516827616</v>
      </c>
      <c r="M55" s="15">
        <f t="shared" si="10"/>
        <v>0.2341565783942133</v>
      </c>
      <c r="N55" s="13">
        <f t="shared" si="1"/>
        <v>0</v>
      </c>
      <c r="O55" s="13">
        <f t="shared" si="11"/>
        <v>-482.81810722794035</v>
      </c>
      <c r="P55" s="15">
        <f t="shared" si="2"/>
        <v>-8.7146124560561582E-3</v>
      </c>
      <c r="Q55" s="7">
        <f t="shared" si="23"/>
        <v>55403.279223553916</v>
      </c>
      <c r="R55" s="7">
        <f t="shared" si="13"/>
        <v>55886.097330781857</v>
      </c>
      <c r="S55" s="13">
        <f>IF('BANCO DE DADOS'!$AD$32="Sim",R55,Q55)</f>
        <v>55886.097330781857</v>
      </c>
      <c r="T55" s="9">
        <f t="shared" si="14"/>
        <v>51</v>
      </c>
      <c r="U55" s="18">
        <f t="shared" ca="1" si="15"/>
        <v>46235</v>
      </c>
      <c r="V55" s="24"/>
      <c r="W55" s="24"/>
      <c r="X55" s="24"/>
      <c r="AJ55" s="213">
        <v>0.17499999999999999</v>
      </c>
      <c r="AK55" s="211">
        <f t="shared" si="21"/>
        <v>4.9999999999999767E-3</v>
      </c>
    </row>
    <row r="56" spans="2:37" x14ac:dyDescent="0.2">
      <c r="B56" s="18">
        <f t="shared" ca="1" si="4"/>
        <v>46235</v>
      </c>
      <c r="C56" s="9">
        <f t="shared" si="18"/>
        <v>52</v>
      </c>
      <c r="D56" s="9"/>
      <c r="E56" s="13">
        <f t="shared" si="5"/>
        <v>800</v>
      </c>
      <c r="F56" s="14">
        <f t="shared" si="19"/>
        <v>43600</v>
      </c>
      <c r="G56" s="15">
        <f t="shared" si="6"/>
        <v>0.76191834301603401</v>
      </c>
      <c r="H56" s="13">
        <f t="shared" si="7"/>
        <v>525.7102444491901</v>
      </c>
      <c r="I56" s="13">
        <f t="shared" si="8"/>
        <v>13128.989468003112</v>
      </c>
      <c r="J56" s="15">
        <f t="shared" si="0"/>
        <v>0.23808165698396599</v>
      </c>
      <c r="K56" s="13">
        <f t="shared" si="9"/>
        <v>13623.979970623266</v>
      </c>
      <c r="L56" s="13">
        <f t="shared" si="20"/>
        <v>243820.93165338488</v>
      </c>
      <c r="M56" s="15">
        <f t="shared" si="10"/>
        <v>0.23808165698396594</v>
      </c>
      <c r="N56" s="13">
        <f t="shared" si="1"/>
        <v>0</v>
      </c>
      <c r="O56" s="13">
        <f t="shared" si="11"/>
        <v>-494.99050262015953</v>
      </c>
      <c r="P56" s="15">
        <f t="shared" si="2"/>
        <v>-8.7255300554815868E-3</v>
      </c>
      <c r="Q56" s="7">
        <f t="shared" si="23"/>
        <v>56728.989468003107</v>
      </c>
      <c r="R56" s="7">
        <f t="shared" si="13"/>
        <v>57223.979970623266</v>
      </c>
      <c r="S56" s="13">
        <f>IF('BANCO DE DADOS'!$AD$32="Sim",R56,Q56)</f>
        <v>57223.979970623266</v>
      </c>
      <c r="T56" s="9">
        <f t="shared" si="14"/>
        <v>52</v>
      </c>
      <c r="U56" s="18">
        <f t="shared" ca="1" si="15"/>
        <v>46266</v>
      </c>
      <c r="V56" s="24"/>
      <c r="W56" s="24"/>
      <c r="X56" s="24"/>
      <c r="AJ56" s="213">
        <v>0.18</v>
      </c>
      <c r="AK56" s="211">
        <f t="shared" si="21"/>
        <v>5.0000000000000044E-3</v>
      </c>
    </row>
    <row r="57" spans="2:37" x14ac:dyDescent="0.2">
      <c r="B57" s="18">
        <f t="shared" ca="1" si="4"/>
        <v>46266</v>
      </c>
      <c r="C57" s="9">
        <f t="shared" si="18"/>
        <v>53</v>
      </c>
      <c r="D57" s="9"/>
      <c r="E57" s="13">
        <f t="shared" si="5"/>
        <v>800</v>
      </c>
      <c r="F57" s="14">
        <f t="shared" si="19"/>
        <v>44400</v>
      </c>
      <c r="G57" s="15">
        <f t="shared" si="6"/>
        <v>0.75800828710710899</v>
      </c>
      <c r="H57" s="13">
        <f t="shared" si="7"/>
        <v>538.28963445002387</v>
      </c>
      <c r="I57" s="13">
        <f t="shared" si="8"/>
        <v>13667.279102453136</v>
      </c>
      <c r="J57" s="15">
        <f t="shared" si="0"/>
        <v>0.24199171289289101</v>
      </c>
      <c r="K57" s="13">
        <f t="shared" si="9"/>
        <v>14174.557501804906</v>
      </c>
      <c r="L57" s="13">
        <f t="shared" si="20"/>
        <v>257995.48915518977</v>
      </c>
      <c r="M57" s="15">
        <f t="shared" si="10"/>
        <v>0.24199171289289098</v>
      </c>
      <c r="N57" s="13">
        <f t="shared" si="1"/>
        <v>0</v>
      </c>
      <c r="O57" s="13">
        <f t="shared" si="11"/>
        <v>-507.27839935177326</v>
      </c>
      <c r="P57" s="15">
        <f t="shared" si="2"/>
        <v>-8.7360456214374705E-3</v>
      </c>
      <c r="Q57" s="7">
        <f t="shared" si="23"/>
        <v>58067.279102453133</v>
      </c>
      <c r="R57" s="7">
        <f t="shared" si="13"/>
        <v>58574.557501804906</v>
      </c>
      <c r="S57" s="13">
        <f>IF('BANCO DE DADOS'!$AD$32="Sim",R57,Q57)</f>
        <v>58574.557501804906</v>
      </c>
      <c r="T57" s="9">
        <f t="shared" si="14"/>
        <v>53</v>
      </c>
      <c r="U57" s="18">
        <f t="shared" ca="1" si="15"/>
        <v>46296</v>
      </c>
      <c r="V57" s="24"/>
      <c r="W57" s="24"/>
      <c r="X57" s="24"/>
      <c r="AJ57" s="213">
        <v>0.185</v>
      </c>
      <c r="AK57" s="211">
        <f t="shared" si="21"/>
        <v>5.0000000000000044E-3</v>
      </c>
    </row>
    <row r="58" spans="2:37" x14ac:dyDescent="0.2">
      <c r="B58" s="18">
        <f t="shared" ca="1" si="4"/>
        <v>46296</v>
      </c>
      <c r="C58" s="9">
        <f t="shared" si="18"/>
        <v>54</v>
      </c>
      <c r="D58" s="9"/>
      <c r="E58" s="13">
        <f t="shared" si="5"/>
        <v>800</v>
      </c>
      <c r="F58" s="14">
        <f t="shared" si="19"/>
        <v>45200</v>
      </c>
      <c r="G58" s="15">
        <f t="shared" si="6"/>
        <v>0.75411320725485231</v>
      </c>
      <c r="H58" s="13">
        <f t="shared" si="7"/>
        <v>550.98838767781899</v>
      </c>
      <c r="I58" s="13">
        <f t="shared" si="8"/>
        <v>14218.267490130955</v>
      </c>
      <c r="J58" s="15">
        <f t="shared" si="0"/>
        <v>0.24588679274514769</v>
      </c>
      <c r="K58" s="13">
        <f t="shared" si="9"/>
        <v>14737.950383522024</v>
      </c>
      <c r="L58" s="13">
        <f t="shared" si="20"/>
        <v>272733.4395387118</v>
      </c>
      <c r="M58" s="15">
        <f t="shared" si="10"/>
        <v>0.24588679274514766</v>
      </c>
      <c r="N58" s="13">
        <f t="shared" si="1"/>
        <v>0</v>
      </c>
      <c r="O58" s="13">
        <f t="shared" si="11"/>
        <v>-519.68289339107287</v>
      </c>
      <c r="P58" s="15">
        <f t="shared" si="2"/>
        <v>-8.7461805155693798E-3</v>
      </c>
      <c r="Q58" s="7">
        <f t="shared" si="23"/>
        <v>59418.267490130951</v>
      </c>
      <c r="R58" s="7">
        <f t="shared" si="13"/>
        <v>59937.950383522024</v>
      </c>
      <c r="S58" s="13">
        <f>IF('BANCO DE DADOS'!$AD$32="Sim",R58,Q58)</f>
        <v>59937.950383522024</v>
      </c>
      <c r="T58" s="9">
        <f t="shared" si="14"/>
        <v>54</v>
      </c>
      <c r="U58" s="18">
        <f t="shared" ca="1" si="15"/>
        <v>46327</v>
      </c>
      <c r="V58" s="24"/>
      <c r="W58" s="24"/>
      <c r="X58" s="24"/>
      <c r="AJ58" s="213">
        <v>0.19</v>
      </c>
      <c r="AK58" s="211">
        <f t="shared" si="21"/>
        <v>5.0000000000000044E-3</v>
      </c>
    </row>
    <row r="59" spans="2:37" x14ac:dyDescent="0.2">
      <c r="B59" s="18">
        <f t="shared" ca="1" si="4"/>
        <v>46327</v>
      </c>
      <c r="C59" s="9">
        <f t="shared" si="18"/>
        <v>55</v>
      </c>
      <c r="D59" s="9"/>
      <c r="E59" s="13">
        <f t="shared" si="5"/>
        <v>800</v>
      </c>
      <c r="F59" s="14">
        <f t="shared" si="19"/>
        <v>46000</v>
      </c>
      <c r="G59" s="15">
        <f t="shared" si="6"/>
        <v>0.75023305886430558</v>
      </c>
      <c r="H59" s="13">
        <f t="shared" si="7"/>
        <v>563.80763674552009</v>
      </c>
      <c r="I59" s="13">
        <f t="shared" si="8"/>
        <v>14782.075126876474</v>
      </c>
      <c r="J59" s="15">
        <f t="shared" si="0"/>
        <v>0.24976694113569442</v>
      </c>
      <c r="K59" s="13">
        <f t="shared" si="9"/>
        <v>15314.280217982247</v>
      </c>
      <c r="L59" s="13">
        <f t="shared" si="20"/>
        <v>288047.71975669404</v>
      </c>
      <c r="M59" s="15">
        <f t="shared" si="10"/>
        <v>0.24976694113569445</v>
      </c>
      <c r="N59" s="13">
        <f t="shared" si="1"/>
        <v>0</v>
      </c>
      <c r="O59" s="13">
        <f t="shared" si="11"/>
        <v>-532.20509110577404</v>
      </c>
      <c r="P59" s="15">
        <f t="shared" si="2"/>
        <v>-8.7559546131791219E-3</v>
      </c>
      <c r="Q59" s="7">
        <f t="shared" si="23"/>
        <v>60782.075126876472</v>
      </c>
      <c r="R59" s="7">
        <f t="shared" si="13"/>
        <v>61314.280217982247</v>
      </c>
      <c r="S59" s="13">
        <f>IF('BANCO DE DADOS'!$AD$32="Sim",R59,Q59)</f>
        <v>61314.280217982247</v>
      </c>
      <c r="T59" s="9">
        <f t="shared" si="14"/>
        <v>55</v>
      </c>
      <c r="U59" s="18">
        <f t="shared" ca="1" si="15"/>
        <v>46357</v>
      </c>
      <c r="V59" s="24"/>
      <c r="W59" s="24"/>
      <c r="X59" s="24"/>
      <c r="AJ59" s="213">
        <v>0.19500000000000001</v>
      </c>
      <c r="AK59" s="211">
        <f t="shared" si="21"/>
        <v>5.0000000000000044E-3</v>
      </c>
    </row>
    <row r="60" spans="2:37" x14ac:dyDescent="0.2">
      <c r="B60" s="18">
        <f t="shared" ca="1" si="4"/>
        <v>46357</v>
      </c>
      <c r="C60" s="9">
        <f t="shared" si="18"/>
        <v>56</v>
      </c>
      <c r="D60" s="9"/>
      <c r="E60" s="13">
        <f t="shared" si="5"/>
        <v>800</v>
      </c>
      <c r="F60" s="14">
        <f t="shared" si="19"/>
        <v>46800</v>
      </c>
      <c r="G60" s="15">
        <f t="shared" si="6"/>
        <v>0.74636779917657625</v>
      </c>
      <c r="H60" s="13">
        <f t="shared" si="7"/>
        <v>576.7485250132014</v>
      </c>
      <c r="I60" s="13">
        <f t="shared" si="8"/>
        <v>15358.823651889676</v>
      </c>
      <c r="J60" s="15">
        <f t="shared" si="0"/>
        <v>0.25363220082342375</v>
      </c>
      <c r="K60" s="13">
        <f t="shared" si="9"/>
        <v>15903.669761251345</v>
      </c>
      <c r="L60" s="13">
        <f t="shared" si="20"/>
        <v>303951.38951794541</v>
      </c>
      <c r="M60" s="15">
        <f t="shared" si="10"/>
        <v>0.25363220082342375</v>
      </c>
      <c r="N60" s="13">
        <f t="shared" si="1"/>
        <v>0</v>
      </c>
      <c r="O60" s="13">
        <f t="shared" si="11"/>
        <v>-544.84610936167155</v>
      </c>
      <c r="P60" s="15">
        <f t="shared" si="2"/>
        <v>-8.7653864302997923E-3</v>
      </c>
      <c r="Q60" s="7">
        <f t="shared" si="23"/>
        <v>62158.823651889674</v>
      </c>
      <c r="R60" s="7">
        <f t="shared" si="13"/>
        <v>62703.669761251345</v>
      </c>
      <c r="S60" s="13">
        <f>IF('BANCO DE DADOS'!$AD$32="Sim",R60,Q60)</f>
        <v>62703.669761251345</v>
      </c>
      <c r="T60" s="9">
        <f t="shared" si="14"/>
        <v>56</v>
      </c>
      <c r="U60" s="18">
        <f t="shared" ca="1" si="15"/>
        <v>46388</v>
      </c>
      <c r="V60" s="24"/>
      <c r="W60" s="24"/>
      <c r="X60" s="24"/>
      <c r="AJ60" s="213">
        <v>0.2</v>
      </c>
      <c r="AK60" s="211">
        <f t="shared" si="21"/>
        <v>5.0000000000000044E-3</v>
      </c>
    </row>
    <row r="61" spans="2:37" x14ac:dyDescent="0.2">
      <c r="B61" s="18">
        <f t="shared" ca="1" si="4"/>
        <v>46388</v>
      </c>
      <c r="C61" s="9">
        <f t="shared" si="18"/>
        <v>57</v>
      </c>
      <c r="D61" s="9"/>
      <c r="E61" s="13">
        <f t="shared" si="5"/>
        <v>800</v>
      </c>
      <c r="F61" s="14">
        <f t="shared" si="19"/>
        <v>47600</v>
      </c>
      <c r="G61" s="15">
        <f t="shared" si="6"/>
        <v>0.74251738709529669</v>
      </c>
      <c r="H61" s="13">
        <f t="shared" si="7"/>
        <v>589.81220669004426</v>
      </c>
      <c r="I61" s="13">
        <f t="shared" si="8"/>
        <v>15948.635858579721</v>
      </c>
      <c r="J61" s="15">
        <f t="shared" si="0"/>
        <v>0.25748261290470331</v>
      </c>
      <c r="K61" s="13">
        <f t="shared" si="9"/>
        <v>16506.242934202004</v>
      </c>
      <c r="L61" s="13">
        <f t="shared" si="20"/>
        <v>320457.63245214743</v>
      </c>
      <c r="M61" s="15">
        <f t="shared" si="10"/>
        <v>0.25748261290470326</v>
      </c>
      <c r="N61" s="13">
        <f t="shared" si="1"/>
        <v>0</v>
      </c>
      <c r="O61" s="13">
        <f t="shared" si="11"/>
        <v>-557.60707562228345</v>
      </c>
      <c r="P61" s="15">
        <f t="shared" si="2"/>
        <v>-8.7744932379536008E-3</v>
      </c>
      <c r="Q61" s="7">
        <f t="shared" si="23"/>
        <v>63548.635858579721</v>
      </c>
      <c r="R61" s="7">
        <f t="shared" si="13"/>
        <v>64106.242934202004</v>
      </c>
      <c r="S61" s="13">
        <f>IF('BANCO DE DADOS'!$AD$32="Sim",R61,Q61)</f>
        <v>64106.242934202004</v>
      </c>
      <c r="T61" s="9">
        <f t="shared" si="14"/>
        <v>57</v>
      </c>
      <c r="U61" s="18">
        <f t="shared" ca="1" si="15"/>
        <v>46419</v>
      </c>
      <c r="V61" s="24"/>
      <c r="W61" s="24"/>
      <c r="X61" s="24"/>
      <c r="AJ61" s="213">
        <v>0.20499999999999999</v>
      </c>
      <c r="AK61" s="211">
        <f t="shared" si="21"/>
        <v>4.9999999999999767E-3</v>
      </c>
    </row>
    <row r="62" spans="2:37" x14ac:dyDescent="0.2">
      <c r="B62" s="18">
        <f t="shared" ca="1" si="4"/>
        <v>46419</v>
      </c>
      <c r="C62" s="9">
        <f t="shared" si="18"/>
        <v>58</v>
      </c>
      <c r="D62" s="9"/>
      <c r="E62" s="13">
        <f t="shared" si="5"/>
        <v>800</v>
      </c>
      <c r="F62" s="14">
        <f t="shared" si="19"/>
        <v>48400</v>
      </c>
      <c r="G62" s="15">
        <f t="shared" si="6"/>
        <v>0.7386817830304111</v>
      </c>
      <c r="H62" s="13">
        <f t="shared" si="7"/>
        <v>602.99984693728209</v>
      </c>
      <c r="I62" s="13">
        <f t="shared" si="8"/>
        <v>16551.635705517001</v>
      </c>
      <c r="J62" s="15">
        <f t="shared" si="0"/>
        <v>0.2613182169695889</v>
      </c>
      <c r="K62" s="13">
        <f t="shared" si="9"/>
        <v>17122.124833566391</v>
      </c>
      <c r="L62" s="13">
        <f t="shared" si="20"/>
        <v>337579.7572857138</v>
      </c>
      <c r="M62" s="15">
        <f t="shared" si="10"/>
        <v>0.2613182169695889</v>
      </c>
      <c r="N62" s="13">
        <f t="shared" si="1"/>
        <v>0</v>
      </c>
      <c r="O62" s="13">
        <f t="shared" si="11"/>
        <v>-570.48912804939027</v>
      </c>
      <c r="P62" s="15">
        <f t="shared" si="2"/>
        <v>-8.7832911650742741E-3</v>
      </c>
      <c r="Q62" s="7">
        <f t="shared" si="23"/>
        <v>64951.635705517001</v>
      </c>
      <c r="R62" s="7">
        <f t="shared" si="13"/>
        <v>65522.124833566391</v>
      </c>
      <c r="S62" s="13">
        <f>IF('BANCO DE DADOS'!$AD$32="Sim",R62,Q62)</f>
        <v>65522.124833566391</v>
      </c>
      <c r="T62" s="9">
        <f t="shared" si="14"/>
        <v>58</v>
      </c>
      <c r="U62" s="18">
        <f t="shared" ca="1" si="15"/>
        <v>46447</v>
      </c>
      <c r="V62" s="24"/>
      <c r="W62" s="24"/>
      <c r="X62" s="24"/>
      <c r="AJ62" s="213">
        <v>0.21</v>
      </c>
      <c r="AK62" s="211">
        <f t="shared" si="21"/>
        <v>5.0000000000000044E-3</v>
      </c>
    </row>
    <row r="63" spans="2:37" x14ac:dyDescent="0.2">
      <c r="B63" s="18">
        <f t="shared" ca="1" si="4"/>
        <v>46447</v>
      </c>
      <c r="C63" s="9">
        <f t="shared" si="18"/>
        <v>59</v>
      </c>
      <c r="D63" s="9"/>
      <c r="E63" s="13">
        <f t="shared" si="5"/>
        <v>800</v>
      </c>
      <c r="F63" s="14">
        <f t="shared" si="19"/>
        <v>49200</v>
      </c>
      <c r="G63" s="15">
        <f t="shared" si="6"/>
        <v>0.73486094875731622</v>
      </c>
      <c r="H63" s="13">
        <f t="shared" si="7"/>
        <v>616.31262197212163</v>
      </c>
      <c r="I63" s="13">
        <f t="shared" si="8"/>
        <v>17167.948327489124</v>
      </c>
      <c r="J63" s="15">
        <f t="shared" si="0"/>
        <v>0.26513905124268378</v>
      </c>
      <c r="K63" s="13">
        <f t="shared" si="9"/>
        <v>17751.441743093674</v>
      </c>
      <c r="L63" s="13">
        <f t="shared" si="20"/>
        <v>355331.19902880746</v>
      </c>
      <c r="M63" s="15">
        <f t="shared" si="10"/>
        <v>0.26513905124268383</v>
      </c>
      <c r="N63" s="13">
        <f t="shared" si="1"/>
        <v>0</v>
      </c>
      <c r="O63" s="13">
        <f t="shared" si="11"/>
        <v>-583.49341560456378</v>
      </c>
      <c r="P63" s="15">
        <f t="shared" si="2"/>
        <v>-8.7917952913859343E-3</v>
      </c>
      <c r="Q63" s="7">
        <f t="shared" si="23"/>
        <v>66367.94832748911</v>
      </c>
      <c r="R63" s="7">
        <f t="shared" si="13"/>
        <v>66951.441743093674</v>
      </c>
      <c r="S63" s="13">
        <f>IF('BANCO DE DADOS'!$AD$32="Sim",R63,Q63)</f>
        <v>66951.441743093674</v>
      </c>
      <c r="T63" s="9">
        <f t="shared" si="14"/>
        <v>59</v>
      </c>
      <c r="U63" s="18">
        <f t="shared" ca="1" si="15"/>
        <v>46478</v>
      </c>
      <c r="V63" s="24"/>
      <c r="W63" s="24"/>
      <c r="X63" s="24"/>
      <c r="AJ63" s="213">
        <v>0.215</v>
      </c>
      <c r="AK63" s="211">
        <f t="shared" si="21"/>
        <v>5.0000000000000044E-3</v>
      </c>
    </row>
    <row r="64" spans="2:37" x14ac:dyDescent="0.2">
      <c r="B64" s="18">
        <f t="shared" ca="1" si="4"/>
        <v>46478</v>
      </c>
      <c r="C64" s="9">
        <f t="shared" si="18"/>
        <v>60</v>
      </c>
      <c r="D64" s="9">
        <v>5</v>
      </c>
      <c r="E64" s="13">
        <f t="shared" si="5"/>
        <v>800</v>
      </c>
      <c r="F64" s="14">
        <f t="shared" si="19"/>
        <v>50000</v>
      </c>
      <c r="G64" s="15">
        <f t="shared" si="6"/>
        <v>0.73105484728963821</v>
      </c>
      <c r="H64" s="13">
        <f t="shared" si="7"/>
        <v>629.75171917265129</v>
      </c>
      <c r="I64" s="13">
        <f t="shared" si="8"/>
        <v>17797.700046661776</v>
      </c>
      <c r="J64" s="15">
        <f t="shared" si="0"/>
        <v>0.26894515271036179</v>
      </c>
      <c r="K64" s="13">
        <f t="shared" si="9"/>
        <v>18394.321144813352</v>
      </c>
      <c r="L64" s="13">
        <f t="shared" si="20"/>
        <v>373725.52017362078</v>
      </c>
      <c r="M64" s="15">
        <f t="shared" si="10"/>
        <v>0.26894515271036179</v>
      </c>
      <c r="N64" s="13">
        <f t="shared" si="1"/>
        <v>0</v>
      </c>
      <c r="O64" s="13">
        <f t="shared" si="11"/>
        <v>-596.62109815159056</v>
      </c>
      <c r="P64" s="15">
        <f t="shared" si="2"/>
        <v>-8.8000197313620691E-3</v>
      </c>
      <c r="Q64" s="7">
        <f t="shared" si="23"/>
        <v>67797.700046661761</v>
      </c>
      <c r="R64" s="7">
        <f t="shared" si="13"/>
        <v>68394.321144813352</v>
      </c>
      <c r="S64" s="13">
        <f>IF('BANCO DE DADOS'!$AD$32="Sim",R64,Q64)</f>
        <v>68394.321144813352</v>
      </c>
      <c r="T64" s="9">
        <f t="shared" si="14"/>
        <v>60</v>
      </c>
      <c r="U64" s="18">
        <f t="shared" ca="1" si="15"/>
        <v>46508</v>
      </c>
      <c r="V64" s="24"/>
      <c r="W64" s="24"/>
      <c r="X64" s="24"/>
      <c r="AJ64" s="213">
        <v>0.22</v>
      </c>
      <c r="AK64" s="211">
        <f t="shared" si="21"/>
        <v>5.0000000000000044E-3</v>
      </c>
    </row>
    <row r="65" spans="2:37" x14ac:dyDescent="0.2">
      <c r="B65" s="18">
        <f t="shared" ca="1" si="4"/>
        <v>46508</v>
      </c>
      <c r="C65" s="9">
        <f t="shared" si="18"/>
        <v>61</v>
      </c>
      <c r="D65" s="9"/>
      <c r="E65" s="13">
        <f t="shared" si="5"/>
        <v>800</v>
      </c>
      <c r="F65" s="14">
        <f t="shared" si="19"/>
        <v>50800</v>
      </c>
      <c r="G65" s="15">
        <f t="shared" si="6"/>
        <v>0.72726344276414123</v>
      </c>
      <c r="H65" s="13">
        <f t="shared" si="7"/>
        <v>643.3183371837448</v>
      </c>
      <c r="I65" s="13">
        <f t="shared" si="8"/>
        <v>18441.01838384552</v>
      </c>
      <c r="J65" s="15">
        <f t="shared" si="0"/>
        <v>0.27273655723585877</v>
      </c>
      <c r="K65" s="13">
        <f t="shared" si="9"/>
        <v>19050.891730405521</v>
      </c>
      <c r="L65" s="13">
        <f t="shared" si="20"/>
        <v>392776.41190402629</v>
      </c>
      <c r="M65" s="15">
        <f t="shared" si="10"/>
        <v>0.27273655723585877</v>
      </c>
      <c r="N65" s="13">
        <f t="shared" si="1"/>
        <v>0</v>
      </c>
      <c r="O65" s="13">
        <f t="shared" si="11"/>
        <v>-609.87334656000894</v>
      </c>
      <c r="P65" s="15">
        <f t="shared" si="2"/>
        <v>-8.8079777102512587E-3</v>
      </c>
      <c r="Q65" s="7">
        <f t="shared" si="23"/>
        <v>69241.018383845512</v>
      </c>
      <c r="R65" s="7">
        <f t="shared" si="13"/>
        <v>69850.891730405521</v>
      </c>
      <c r="S65" s="13">
        <f>IF('BANCO DE DADOS'!$AD$32="Sim",R65,Q65)</f>
        <v>69850.891730405521</v>
      </c>
      <c r="T65" s="9">
        <f t="shared" si="14"/>
        <v>61</v>
      </c>
      <c r="U65" s="18">
        <f t="shared" ca="1" si="15"/>
        <v>46539</v>
      </c>
      <c r="V65" s="24"/>
      <c r="W65" s="24"/>
      <c r="X65" s="24"/>
      <c r="AJ65" s="213">
        <v>0.22500000000000001</v>
      </c>
      <c r="AK65" s="211">
        <f t="shared" si="21"/>
        <v>5.0000000000000044E-3</v>
      </c>
    </row>
    <row r="66" spans="2:37" x14ac:dyDescent="0.2">
      <c r="B66" s="18">
        <f t="shared" ca="1" si="4"/>
        <v>46539</v>
      </c>
      <c r="C66" s="9">
        <f t="shared" si="18"/>
        <v>62</v>
      </c>
      <c r="D66" s="9"/>
      <c r="E66" s="13">
        <f t="shared" si="5"/>
        <v>800</v>
      </c>
      <c r="F66" s="14">
        <f t="shared" si="19"/>
        <v>51600</v>
      </c>
      <c r="G66" s="15">
        <f t="shared" si="6"/>
        <v>0.72348670033645135</v>
      </c>
      <c r="H66" s="13">
        <f t="shared" si="7"/>
        <v>657.01368602396803</v>
      </c>
      <c r="I66" s="13">
        <f t="shared" si="8"/>
        <v>19098.032069869489</v>
      </c>
      <c r="J66" s="15">
        <f t="shared" si="0"/>
        <v>0.27651329966354865</v>
      </c>
      <c r="K66" s="13">
        <f t="shared" si="9"/>
        <v>19721.283412678982</v>
      </c>
      <c r="L66" s="13">
        <f t="shared" si="20"/>
        <v>412497.69531670527</v>
      </c>
      <c r="M66" s="15">
        <f t="shared" si="10"/>
        <v>0.2765132996635486</v>
      </c>
      <c r="N66" s="13">
        <f t="shared" si="1"/>
        <v>0</v>
      </c>
      <c r="O66" s="13">
        <f t="shared" si="11"/>
        <v>-623.25134280949715</v>
      </c>
      <c r="P66" s="15">
        <f t="shared" si="2"/>
        <v>-8.8156816330269283E-3</v>
      </c>
      <c r="Q66" s="7">
        <f t="shared" si="23"/>
        <v>70698.032069869485</v>
      </c>
      <c r="R66" s="7">
        <f t="shared" si="13"/>
        <v>71321.283412678982</v>
      </c>
      <c r="S66" s="13">
        <f>IF('BANCO DE DADOS'!$AD$32="Sim",R66,Q66)</f>
        <v>71321.283412678982</v>
      </c>
      <c r="T66" s="9">
        <f t="shared" si="14"/>
        <v>62</v>
      </c>
      <c r="U66" s="18">
        <f t="shared" ca="1" si="15"/>
        <v>46569</v>
      </c>
      <c r="V66" s="24"/>
      <c r="W66" s="24"/>
      <c r="X66" s="24"/>
      <c r="AJ66" s="213">
        <v>0.23</v>
      </c>
      <c r="AK66" s="211">
        <f t="shared" si="21"/>
        <v>5.0000000000000044E-3</v>
      </c>
    </row>
    <row r="67" spans="2:37" x14ac:dyDescent="0.2">
      <c r="B67" s="18">
        <f t="shared" ca="1" si="4"/>
        <v>46569</v>
      </c>
      <c r="C67" s="9">
        <f t="shared" si="18"/>
        <v>63</v>
      </c>
      <c r="D67" s="9"/>
      <c r="E67" s="13">
        <f t="shared" si="5"/>
        <v>800</v>
      </c>
      <c r="F67" s="14">
        <f t="shared" si="19"/>
        <v>52400</v>
      </c>
      <c r="G67" s="15">
        <f t="shared" si="6"/>
        <v>0.7197245860864423</v>
      </c>
      <c r="H67" s="13">
        <f t="shared" si="7"/>
        <v>670.83898719350316</v>
      </c>
      <c r="I67" s="13">
        <f t="shared" si="8"/>
        <v>19768.871057062992</v>
      </c>
      <c r="J67" s="15">
        <f t="shared" si="0"/>
        <v>0.2802754139135577</v>
      </c>
      <c r="K67" s="13">
        <f t="shared" si="9"/>
        <v>20405.627337158265</v>
      </c>
      <c r="L67" s="13">
        <f t="shared" si="20"/>
        <v>432903.32265386352</v>
      </c>
      <c r="M67" s="15">
        <f t="shared" si="10"/>
        <v>0.2802754139135577</v>
      </c>
      <c r="N67" s="13">
        <f t="shared" si="1"/>
        <v>0</v>
      </c>
      <c r="O67" s="13">
        <f t="shared" si="11"/>
        <v>-636.75628009527281</v>
      </c>
      <c r="P67" s="15">
        <f t="shared" si="2"/>
        <v>-8.8231431470196884E-3</v>
      </c>
      <c r="Q67" s="7">
        <f t="shared" si="23"/>
        <v>72168.871057062992</v>
      </c>
      <c r="R67" s="7">
        <f t="shared" si="13"/>
        <v>72805.627337158265</v>
      </c>
      <c r="S67" s="13">
        <f>IF('BANCO DE DADOS'!$AD$32="Sim",R67,Q67)</f>
        <v>72805.627337158265</v>
      </c>
      <c r="T67" s="9">
        <f t="shared" si="14"/>
        <v>63</v>
      </c>
      <c r="U67" s="18">
        <f t="shared" ca="1" si="15"/>
        <v>46600</v>
      </c>
      <c r="V67" s="24"/>
      <c r="W67" s="24"/>
      <c r="X67" s="24"/>
      <c r="AJ67" s="213">
        <v>0.23499999999999999</v>
      </c>
      <c r="AK67" s="211">
        <f t="shared" si="21"/>
        <v>4.9999999999999767E-3</v>
      </c>
    </row>
    <row r="68" spans="2:37" x14ac:dyDescent="0.2">
      <c r="B68" s="18">
        <f t="shared" ca="1" si="4"/>
        <v>46600</v>
      </c>
      <c r="C68" s="9">
        <f t="shared" si="18"/>
        <v>64</v>
      </c>
      <c r="D68" s="9"/>
      <c r="E68" s="13">
        <f t="shared" si="5"/>
        <v>800</v>
      </c>
      <c r="F68" s="14">
        <f t="shared" si="19"/>
        <v>53200</v>
      </c>
      <c r="G68" s="15">
        <f t="shared" si="6"/>
        <v>0.71597706693226304</v>
      </c>
      <c r="H68" s="13">
        <f t="shared" si="7"/>
        <v>684.79547378309417</v>
      </c>
      <c r="I68" s="13">
        <f t="shared" si="8"/>
        <v>20453.666530846087</v>
      </c>
      <c r="J68" s="15">
        <f t="shared" si="0"/>
        <v>0.28402293306773696</v>
      </c>
      <c r="K68" s="13">
        <f t="shared" si="9"/>
        <v>21104.055893780649</v>
      </c>
      <c r="L68" s="13">
        <f t="shared" si="20"/>
        <v>454007.37854764418</v>
      </c>
      <c r="M68" s="15">
        <f t="shared" si="10"/>
        <v>0.28402293306773696</v>
      </c>
      <c r="N68" s="13">
        <f t="shared" si="1"/>
        <v>0</v>
      </c>
      <c r="O68" s="13">
        <f t="shared" si="11"/>
        <v>-650.38936293456936</v>
      </c>
      <c r="P68" s="15">
        <f t="shared" si="2"/>
        <v>-8.8303731988982111E-3</v>
      </c>
      <c r="Q68" s="7">
        <f t="shared" si="23"/>
        <v>73653.66653084608</v>
      </c>
      <c r="R68" s="7">
        <f t="shared" si="13"/>
        <v>74304.055893780649</v>
      </c>
      <c r="S68" s="13">
        <f>IF('BANCO DE DADOS'!$AD$32="Sim",R68,Q68)</f>
        <v>74304.055893780649</v>
      </c>
      <c r="T68" s="9">
        <f t="shared" si="14"/>
        <v>64</v>
      </c>
      <c r="U68" s="18">
        <f t="shared" ca="1" si="15"/>
        <v>46631</v>
      </c>
      <c r="V68" s="24"/>
      <c r="W68" s="24"/>
      <c r="X68" s="24"/>
      <c r="AJ68" s="213">
        <v>0.24</v>
      </c>
      <c r="AK68" s="211">
        <f t="shared" si="21"/>
        <v>5.0000000000000044E-3</v>
      </c>
    </row>
    <row r="69" spans="2:37" x14ac:dyDescent="0.2">
      <c r="B69" s="18">
        <f t="shared" ca="1" si="4"/>
        <v>46631</v>
      </c>
      <c r="C69" s="9">
        <f t="shared" si="18"/>
        <v>65</v>
      </c>
      <c r="D69" s="9"/>
      <c r="E69" s="13">
        <f t="shared" si="5"/>
        <v>800</v>
      </c>
      <c r="F69" s="14">
        <f t="shared" si="19"/>
        <v>54000</v>
      </c>
      <c r="G69" s="15">
        <f t="shared" si="6"/>
        <v>0.71224411055211567</v>
      </c>
      <c r="H69" s="13">
        <f t="shared" si="7"/>
        <v>698.88439058402798</v>
      </c>
      <c r="I69" s="13">
        <f t="shared" si="8"/>
        <v>21152.550921430116</v>
      </c>
      <c r="J69" s="15">
        <f t="shared" ref="J69:J132" si="29">1-G69</f>
        <v>0.28775588944788433</v>
      </c>
      <c r="K69" s="13">
        <f t="shared" si="9"/>
        <v>21816.702728704084</v>
      </c>
      <c r="L69" s="13">
        <f t="shared" si="20"/>
        <v>475824.08127634827</v>
      </c>
      <c r="M69" s="15">
        <f t="shared" si="10"/>
        <v>0.28775588944788433</v>
      </c>
      <c r="N69" s="13">
        <f t="shared" ref="N69:N132" si="30">Q69*Inflação</f>
        <v>0</v>
      </c>
      <c r="O69" s="13">
        <f t="shared" si="11"/>
        <v>-664.15180727397092</v>
      </c>
      <c r="P69" s="15">
        <f t="shared" ref="P69:P132" si="31">O69/Q69</f>
        <v>-8.8373820865817725E-3</v>
      </c>
      <c r="Q69" s="7">
        <f t="shared" si="23"/>
        <v>75152.550921430113</v>
      </c>
      <c r="R69" s="7">
        <f t="shared" si="13"/>
        <v>75816.702728704084</v>
      </c>
      <c r="S69" s="13">
        <f>IF('BANCO DE DADOS'!$AD$32="Sim",R69,Q69)</f>
        <v>75816.702728704084</v>
      </c>
      <c r="T69" s="9">
        <f t="shared" si="14"/>
        <v>65</v>
      </c>
      <c r="U69" s="18">
        <f t="shared" ca="1" si="15"/>
        <v>46661</v>
      </c>
      <c r="V69" s="24"/>
      <c r="W69" s="24"/>
      <c r="X69" s="24"/>
      <c r="AJ69" s="213">
        <v>0.245</v>
      </c>
      <c r="AK69" s="211">
        <f t="shared" si="21"/>
        <v>5.0000000000000044E-3</v>
      </c>
    </row>
    <row r="70" spans="2:37" x14ac:dyDescent="0.2">
      <c r="B70" s="18">
        <f t="shared" ref="B70:B133" ca="1" si="32">DATE(YEAR(B69),MONTH(B69)+1,1)</f>
        <v>46661</v>
      </c>
      <c r="C70" s="9">
        <f t="shared" si="18"/>
        <v>66</v>
      </c>
      <c r="D70" s="9"/>
      <c r="E70" s="13">
        <f t="shared" ref="E70:E133" si="33">IF($AE$33,IF($AE$34,$E69*(1+Inflação)*(1+Crescimento_Salário),$E69*(1+Inflação)),IF($AE$34,$E69*(1+Crescimento_Salário),$E69))</f>
        <v>800</v>
      </c>
      <c r="F70" s="14">
        <f t="shared" ref="F70:F133" si="34">F69+E70</f>
        <v>54800</v>
      </c>
      <c r="G70" s="15">
        <f t="shared" ref="G70:G133" si="35">IF(F70&lt;=0,0,F70/S70)</f>
        <v>0.70852568531298854</v>
      </c>
      <c r="H70" s="13">
        <f t="shared" ref="H70:H133" si="36">Q69*Taxa</f>
        <v>713.10699419915863</v>
      </c>
      <c r="I70" s="13">
        <f t="shared" ref="I70:I133" si="37">I69+H70</f>
        <v>21865.657915629276</v>
      </c>
      <c r="J70" s="15">
        <f t="shared" si="29"/>
        <v>0.29147431468701146</v>
      </c>
      <c r="K70" s="13">
        <f t="shared" ref="K70:K133" si="38">R70-F70</f>
        <v>22543.702756227256</v>
      </c>
      <c r="L70" s="13">
        <f t="shared" si="20"/>
        <v>498367.78403257555</v>
      </c>
      <c r="M70" s="15">
        <f t="shared" ref="M70:M133" si="39">K70/R70</f>
        <v>0.2914743146870114</v>
      </c>
      <c r="N70" s="13">
        <f t="shared" si="30"/>
        <v>0</v>
      </c>
      <c r="O70" s="13">
        <f t="shared" ref="O70:O133" si="40">Q70-R70</f>
        <v>-678.04484059798415</v>
      </c>
      <c r="P70" s="15">
        <f t="shared" si="31"/>
        <v>-8.8441795066074302E-3</v>
      </c>
      <c r="Q70" s="7">
        <f t="shared" ref="Q70:Q133" si="41">Q69+E70+H70</f>
        <v>76665.657915629272</v>
      </c>
      <c r="R70" s="7">
        <f t="shared" ref="R70:R133" si="42">(R69+E70)*(1+((1+Taxa)/(1+Inflação)-1))</f>
        <v>77343.702756227256</v>
      </c>
      <c r="S70" s="13">
        <f>IF('BANCO DE DADOS'!$AD$32="Sim",R70,Q70)</f>
        <v>77343.702756227256</v>
      </c>
      <c r="T70" s="9">
        <f t="shared" ref="T70:T133" si="43">C70</f>
        <v>66</v>
      </c>
      <c r="U70" s="18">
        <f t="shared" ref="U70:U133" ca="1" si="44">DATE(YEAR(U69),MONTH(U69)+1,1)</f>
        <v>46692</v>
      </c>
      <c r="V70" s="24"/>
      <c r="W70" s="24"/>
      <c r="X70" s="24"/>
      <c r="AJ70" s="213">
        <v>0.25</v>
      </c>
      <c r="AK70" s="211">
        <f t="shared" si="21"/>
        <v>5.0000000000000044E-3</v>
      </c>
    </row>
    <row r="71" spans="2:37" x14ac:dyDescent="0.2">
      <c r="B71" s="18">
        <f t="shared" ca="1" si="32"/>
        <v>46692</v>
      </c>
      <c r="C71" s="9">
        <f t="shared" ref="C71:C134" si="45">C70+1</f>
        <v>67</v>
      </c>
      <c r="D71" s="9"/>
      <c r="E71" s="13">
        <f t="shared" si="33"/>
        <v>800</v>
      </c>
      <c r="F71" s="14">
        <f t="shared" si="34"/>
        <v>55600</v>
      </c>
      <c r="G71" s="15">
        <f t="shared" si="35"/>
        <v>0.70482176020564724</v>
      </c>
      <c r="H71" s="13">
        <f t="shared" si="36"/>
        <v>727.46455315498383</v>
      </c>
      <c r="I71" s="13">
        <f t="shared" si="37"/>
        <v>22593.122468784259</v>
      </c>
      <c r="J71" s="15">
        <f t="shared" si="29"/>
        <v>0.29517823979435276</v>
      </c>
      <c r="K71" s="13">
        <f t="shared" si="38"/>
        <v>23285.192170822702</v>
      </c>
      <c r="L71" s="13">
        <f t="shared" ref="L71:L134" si="46">L70+K71</f>
        <v>521652.97620339826</v>
      </c>
      <c r="M71" s="15">
        <f t="shared" si="39"/>
        <v>0.29517823979435276</v>
      </c>
      <c r="N71" s="13">
        <f t="shared" si="30"/>
        <v>0</v>
      </c>
      <c r="O71" s="13">
        <f t="shared" si="40"/>
        <v>-692.06970203843957</v>
      </c>
      <c r="P71" s="15">
        <f t="shared" si="31"/>
        <v>-8.8507745974043053E-3</v>
      </c>
      <c r="Q71" s="7">
        <f t="shared" si="41"/>
        <v>78193.122468784262</v>
      </c>
      <c r="R71" s="7">
        <f t="shared" si="42"/>
        <v>78885.192170822702</v>
      </c>
      <c r="S71" s="13">
        <f>IF('BANCO DE DADOS'!$AD$32="Sim",R71,Q71)</f>
        <v>78885.192170822702</v>
      </c>
      <c r="T71" s="9">
        <f t="shared" si="43"/>
        <v>67</v>
      </c>
      <c r="U71" s="18">
        <f t="shared" ca="1" si="44"/>
        <v>46722</v>
      </c>
      <c r="V71" s="24"/>
      <c r="W71" s="24"/>
      <c r="X71" s="24"/>
      <c r="AJ71" s="213">
        <v>0.255</v>
      </c>
      <c r="AK71" s="211">
        <f t="shared" si="21"/>
        <v>5.0000000000000044E-3</v>
      </c>
    </row>
    <row r="72" spans="2:37" x14ac:dyDescent="0.2">
      <c r="B72" s="18">
        <f t="shared" ca="1" si="32"/>
        <v>46722</v>
      </c>
      <c r="C72" s="9">
        <f t="shared" si="45"/>
        <v>68</v>
      </c>
      <c r="D72" s="9"/>
      <c r="E72" s="13">
        <f t="shared" si="33"/>
        <v>800</v>
      </c>
      <c r="F72" s="14">
        <f t="shared" si="34"/>
        <v>56400</v>
      </c>
      <c r="G72" s="15">
        <f t="shared" si="35"/>
        <v>0.70113230478526145</v>
      </c>
      <c r="H72" s="13">
        <f t="shared" si="36"/>
        <v>741.95834801478691</v>
      </c>
      <c r="I72" s="13">
        <f t="shared" si="37"/>
        <v>23335.080816799047</v>
      </c>
      <c r="J72" s="15">
        <f t="shared" si="29"/>
        <v>0.29886769521473855</v>
      </c>
      <c r="K72" s="13">
        <f t="shared" si="38"/>
        <v>24041.30845928409</v>
      </c>
      <c r="L72" s="13">
        <f t="shared" si="46"/>
        <v>545694.28466268233</v>
      </c>
      <c r="M72" s="15">
        <f t="shared" si="39"/>
        <v>0.2988676952147386</v>
      </c>
      <c r="N72" s="13">
        <f t="shared" si="30"/>
        <v>0</v>
      </c>
      <c r="O72" s="13">
        <f t="shared" si="40"/>
        <v>-706.22764248504245</v>
      </c>
      <c r="P72" s="15">
        <f t="shared" si="31"/>
        <v>-8.8571759788854485E-3</v>
      </c>
      <c r="Q72" s="7">
        <f t="shared" si="41"/>
        <v>79735.080816799047</v>
      </c>
      <c r="R72" s="7">
        <f t="shared" si="42"/>
        <v>80441.30845928409</v>
      </c>
      <c r="S72" s="13">
        <f>IF('BANCO DE DADOS'!$AD$32="Sim",R72,Q72)</f>
        <v>80441.30845928409</v>
      </c>
      <c r="T72" s="9">
        <f t="shared" si="43"/>
        <v>68</v>
      </c>
      <c r="U72" s="18">
        <f t="shared" ca="1" si="44"/>
        <v>46753</v>
      </c>
      <c r="V72" s="24"/>
      <c r="W72" s="24"/>
      <c r="X72" s="24"/>
      <c r="AJ72" s="213">
        <v>0.26</v>
      </c>
      <c r="AK72" s="211">
        <f t="shared" si="21"/>
        <v>5.0000000000000044E-3</v>
      </c>
    </row>
    <row r="73" spans="2:37" x14ac:dyDescent="0.2">
      <c r="B73" s="18">
        <f t="shared" ca="1" si="32"/>
        <v>46753</v>
      </c>
      <c r="C73" s="9">
        <f t="shared" si="45"/>
        <v>69</v>
      </c>
      <c r="D73" s="9"/>
      <c r="E73" s="13">
        <f t="shared" si="33"/>
        <v>800</v>
      </c>
      <c r="F73" s="14">
        <f t="shared" si="34"/>
        <v>57200</v>
      </c>
      <c r="G73" s="15">
        <f t="shared" si="35"/>
        <v>0.69745728911711702</v>
      </c>
      <c r="H73" s="13">
        <f t="shared" si="36"/>
        <v>756.58967149285093</v>
      </c>
      <c r="I73" s="13">
        <f t="shared" si="37"/>
        <v>24091.670488291897</v>
      </c>
      <c r="J73" s="15">
        <f t="shared" si="29"/>
        <v>0.30254271088288298</v>
      </c>
      <c r="K73" s="13">
        <f t="shared" si="38"/>
        <v>24812.190412988828</v>
      </c>
      <c r="L73" s="13">
        <f t="shared" si="46"/>
        <v>570506.47507567122</v>
      </c>
      <c r="M73" s="15">
        <f t="shared" si="39"/>
        <v>0.30254271088288298</v>
      </c>
      <c r="N73" s="13">
        <f t="shared" si="30"/>
        <v>0</v>
      </c>
      <c r="O73" s="13">
        <f t="shared" si="40"/>
        <v>-720.51992469692777</v>
      </c>
      <c r="P73" s="15">
        <f t="shared" si="31"/>
        <v>-8.8633917887159328E-3</v>
      </c>
      <c r="Q73" s="7">
        <f t="shared" si="41"/>
        <v>81291.6704882919</v>
      </c>
      <c r="R73" s="7">
        <f t="shared" si="42"/>
        <v>82012.190412988828</v>
      </c>
      <c r="S73" s="13">
        <f>IF('BANCO DE DADOS'!$AD$32="Sim",R73,Q73)</f>
        <v>82012.190412988828</v>
      </c>
      <c r="T73" s="9">
        <f t="shared" si="43"/>
        <v>69</v>
      </c>
      <c r="U73" s="18">
        <f t="shared" ca="1" si="44"/>
        <v>46784</v>
      </c>
      <c r="V73" s="24"/>
      <c r="W73" s="24"/>
      <c r="X73" s="24"/>
      <c r="AJ73" s="213">
        <v>0.26500000000000001</v>
      </c>
      <c r="AK73" s="211">
        <f t="shared" si="21"/>
        <v>5.0000000000000044E-3</v>
      </c>
    </row>
    <row r="74" spans="2:37" x14ac:dyDescent="0.2">
      <c r="B74" s="18">
        <f t="shared" ca="1" si="32"/>
        <v>46784</v>
      </c>
      <c r="C74" s="9">
        <f t="shared" si="45"/>
        <v>70</v>
      </c>
      <c r="D74" s="9"/>
      <c r="E74" s="13">
        <f t="shared" si="33"/>
        <v>800</v>
      </c>
      <c r="F74" s="14">
        <f t="shared" si="34"/>
        <v>58000</v>
      </c>
      <c r="G74" s="15">
        <f t="shared" si="35"/>
        <v>0.6937966837269236</v>
      </c>
      <c r="H74" s="13">
        <f t="shared" si="36"/>
        <v>771.35982856975727</v>
      </c>
      <c r="I74" s="13">
        <f t="shared" si="37"/>
        <v>24863.030316861656</v>
      </c>
      <c r="J74" s="15">
        <f t="shared" si="29"/>
        <v>0.3062033162730764</v>
      </c>
      <c r="K74" s="13">
        <f t="shared" si="38"/>
        <v>25597.978140276944</v>
      </c>
      <c r="L74" s="13">
        <f t="shared" si="46"/>
        <v>596104.45321594819</v>
      </c>
      <c r="M74" s="15">
        <f t="shared" si="39"/>
        <v>0.30620331627307634</v>
      </c>
      <c r="N74" s="13">
        <f t="shared" si="30"/>
        <v>0</v>
      </c>
      <c r="O74" s="13">
        <f t="shared" si="40"/>
        <v>-734.94782341529208</v>
      </c>
      <c r="P74" s="15">
        <f t="shared" si="31"/>
        <v>-8.8694297155789484E-3</v>
      </c>
      <c r="Q74" s="7">
        <f t="shared" si="41"/>
        <v>82863.030316861652</v>
      </c>
      <c r="R74" s="7">
        <f t="shared" si="42"/>
        <v>83597.978140276944</v>
      </c>
      <c r="S74" s="13">
        <f>IF('BANCO DE DADOS'!$AD$32="Sim",R74,Q74)</f>
        <v>83597.978140276944</v>
      </c>
      <c r="T74" s="9">
        <f t="shared" si="43"/>
        <v>70</v>
      </c>
      <c r="U74" s="18">
        <f t="shared" ca="1" si="44"/>
        <v>46813</v>
      </c>
      <c r="V74" s="24"/>
      <c r="W74" s="24"/>
      <c r="X74" s="24"/>
      <c r="AJ74" s="213">
        <v>0.27</v>
      </c>
      <c r="AK74" s="211">
        <f t="shared" si="21"/>
        <v>5.0000000000000044E-3</v>
      </c>
    </row>
    <row r="75" spans="2:37" x14ac:dyDescent="0.2">
      <c r="B75" s="18">
        <f t="shared" ca="1" si="32"/>
        <v>46813</v>
      </c>
      <c r="C75" s="9">
        <f t="shared" si="45"/>
        <v>71</v>
      </c>
      <c r="D75" s="9"/>
      <c r="E75" s="13">
        <f t="shared" si="33"/>
        <v>800</v>
      </c>
      <c r="F75" s="14">
        <f t="shared" si="34"/>
        <v>58800</v>
      </c>
      <c r="G75" s="15">
        <f t="shared" si="35"/>
        <v>0.69015045955527987</v>
      </c>
      <c r="H75" s="13">
        <f t="shared" si="36"/>
        <v>786.27013660877753</v>
      </c>
      <c r="I75" s="13">
        <f t="shared" si="37"/>
        <v>25649.300453470434</v>
      </c>
      <c r="J75" s="15">
        <f t="shared" si="29"/>
        <v>0.30984954044472013</v>
      </c>
      <c r="K75" s="13">
        <f t="shared" si="38"/>
        <v>26398.813078947496</v>
      </c>
      <c r="L75" s="13">
        <f t="shared" si="46"/>
        <v>622503.26629489567</v>
      </c>
      <c r="M75" s="15">
        <f t="shared" si="39"/>
        <v>0.30984954044472018</v>
      </c>
      <c r="N75" s="13">
        <f t="shared" si="30"/>
        <v>0</v>
      </c>
      <c r="O75" s="13">
        <f t="shared" si="40"/>
        <v>-749.51262547707302</v>
      </c>
      <c r="P75" s="15">
        <f t="shared" si="31"/>
        <v>-8.8752970297253896E-3</v>
      </c>
      <c r="Q75" s="7">
        <f t="shared" si="41"/>
        <v>84449.300453470423</v>
      </c>
      <c r="R75" s="7">
        <f t="shared" si="42"/>
        <v>85198.813078947496</v>
      </c>
      <c r="S75" s="13">
        <f>IF('BANCO DE DADOS'!$AD$32="Sim",R75,Q75)</f>
        <v>85198.813078947496</v>
      </c>
      <c r="T75" s="9">
        <f t="shared" si="43"/>
        <v>71</v>
      </c>
      <c r="U75" s="18">
        <f t="shared" ca="1" si="44"/>
        <v>46844</v>
      </c>
      <c r="V75" s="24"/>
      <c r="W75" s="24"/>
      <c r="X75" s="24"/>
      <c r="AJ75" s="213">
        <v>0.27500000000000002</v>
      </c>
      <c r="AK75" s="211">
        <f t="shared" si="21"/>
        <v>5.0000000000000044E-3</v>
      </c>
    </row>
    <row r="76" spans="2:37" x14ac:dyDescent="0.2">
      <c r="B76" s="18">
        <f t="shared" ca="1" si="32"/>
        <v>46844</v>
      </c>
      <c r="C76" s="9">
        <f t="shared" si="45"/>
        <v>72</v>
      </c>
      <c r="D76" s="9">
        <v>6</v>
      </c>
      <c r="E76" s="13">
        <f t="shared" si="33"/>
        <v>800</v>
      </c>
      <c r="F76" s="14">
        <f t="shared" si="34"/>
        <v>59600</v>
      </c>
      <c r="G76" s="15">
        <f t="shared" si="35"/>
        <v>0.68651858791590614</v>
      </c>
      <c r="H76" s="13">
        <f t="shared" si="36"/>
        <v>801.32192547337092</v>
      </c>
      <c r="I76" s="13">
        <f t="shared" si="37"/>
        <v>26450.622378943805</v>
      </c>
      <c r="J76" s="15">
        <f t="shared" si="29"/>
        <v>0.31348141208409386</v>
      </c>
      <c r="K76" s="13">
        <f t="shared" si="38"/>
        <v>27214.838008873543</v>
      </c>
      <c r="L76" s="13">
        <f t="shared" si="46"/>
        <v>649718.10430376919</v>
      </c>
      <c r="M76" s="15">
        <f t="shared" si="39"/>
        <v>0.31348141208409386</v>
      </c>
      <c r="N76" s="13">
        <f t="shared" si="30"/>
        <v>0</v>
      </c>
      <c r="O76" s="13">
        <f t="shared" si="40"/>
        <v>-764.21562992974941</v>
      </c>
      <c r="P76" s="15">
        <f t="shared" si="31"/>
        <v>-8.881000611062978E-3</v>
      </c>
      <c r="Q76" s="7">
        <f t="shared" si="41"/>
        <v>86050.622378943794</v>
      </c>
      <c r="R76" s="7">
        <f t="shared" si="42"/>
        <v>86814.838008873543</v>
      </c>
      <c r="S76" s="13">
        <f>IF('BANCO DE DADOS'!$AD$32="Sim",R76,Q76)</f>
        <v>86814.838008873543</v>
      </c>
      <c r="T76" s="9">
        <f t="shared" si="43"/>
        <v>72</v>
      </c>
      <c r="U76" s="18">
        <f t="shared" ca="1" si="44"/>
        <v>46874</v>
      </c>
      <c r="V76" s="24"/>
      <c r="W76" s="24"/>
      <c r="X76" s="24"/>
      <c r="AJ76" s="213">
        <v>0.28000000000000003</v>
      </c>
      <c r="AK76" s="211">
        <f t="shared" si="21"/>
        <v>5.0000000000000044E-3</v>
      </c>
    </row>
    <row r="77" spans="2:37" x14ac:dyDescent="0.2">
      <c r="B77" s="18">
        <f t="shared" ca="1" si="32"/>
        <v>46874</v>
      </c>
      <c r="C77" s="9">
        <f t="shared" si="45"/>
        <v>73</v>
      </c>
      <c r="D77" s="9"/>
      <c r="E77" s="13">
        <f t="shared" si="33"/>
        <v>800</v>
      </c>
      <c r="F77" s="14">
        <f t="shared" si="34"/>
        <v>60400</v>
      </c>
      <c r="G77" s="15">
        <f t="shared" si="35"/>
        <v>0.68290104045729838</v>
      </c>
      <c r="H77" s="13">
        <f t="shared" si="36"/>
        <v>816.51653764579555</v>
      </c>
      <c r="I77" s="13">
        <f t="shared" si="37"/>
        <v>27267.1389165896</v>
      </c>
      <c r="J77" s="15">
        <f t="shared" si="29"/>
        <v>0.31709895954270162</v>
      </c>
      <c r="K77" s="13">
        <f t="shared" si="38"/>
        <v>28046.197064736785</v>
      </c>
      <c r="L77" s="13">
        <f t="shared" si="46"/>
        <v>677764.30136850593</v>
      </c>
      <c r="M77" s="15">
        <f t="shared" si="39"/>
        <v>0.31709895954270162</v>
      </c>
      <c r="N77" s="13">
        <f t="shared" si="30"/>
        <v>0</v>
      </c>
      <c r="O77" s="13">
        <f t="shared" si="40"/>
        <v>-779.05814814718906</v>
      </c>
      <c r="P77" s="15">
        <f t="shared" si="31"/>
        <v>-8.8865469750121478E-3</v>
      </c>
      <c r="Q77" s="7">
        <f t="shared" si="41"/>
        <v>87667.138916589596</v>
      </c>
      <c r="R77" s="7">
        <f t="shared" si="42"/>
        <v>88446.197064736785</v>
      </c>
      <c r="S77" s="13">
        <f>IF('BANCO DE DADOS'!$AD$32="Sim",R77,Q77)</f>
        <v>88446.197064736785</v>
      </c>
      <c r="T77" s="9">
        <f t="shared" si="43"/>
        <v>73</v>
      </c>
      <c r="U77" s="18">
        <f t="shared" ca="1" si="44"/>
        <v>46905</v>
      </c>
      <c r="V77" s="24"/>
      <c r="W77" s="24"/>
      <c r="X77" s="24"/>
      <c r="AJ77" s="213">
        <v>0.28499999999999998</v>
      </c>
      <c r="AK77" s="211">
        <f t="shared" si="21"/>
        <v>4.9999999999999489E-3</v>
      </c>
    </row>
    <row r="78" spans="2:37" x14ac:dyDescent="0.2">
      <c r="B78" s="18">
        <f t="shared" ca="1" si="32"/>
        <v>46905</v>
      </c>
      <c r="C78" s="9">
        <f t="shared" si="45"/>
        <v>74</v>
      </c>
      <c r="D78" s="9"/>
      <c r="E78" s="13">
        <f t="shared" si="33"/>
        <v>800</v>
      </c>
      <c r="F78" s="14">
        <f t="shared" si="34"/>
        <v>61200</v>
      </c>
      <c r="G78" s="15">
        <f t="shared" si="35"/>
        <v>0.67929778912748795</v>
      </c>
      <c r="H78" s="13">
        <f t="shared" si="36"/>
        <v>831.85532834684568</v>
      </c>
      <c r="I78" s="13">
        <f t="shared" si="37"/>
        <v>28098.994244936446</v>
      </c>
      <c r="J78" s="15">
        <f t="shared" si="29"/>
        <v>0.32070221087251205</v>
      </c>
      <c r="K78" s="13">
        <f t="shared" si="38"/>
        <v>28893.035748883063</v>
      </c>
      <c r="L78" s="13">
        <f t="shared" si="46"/>
        <v>706657.33711738896</v>
      </c>
      <c r="M78" s="15">
        <f t="shared" si="39"/>
        <v>0.32070221087251205</v>
      </c>
      <c r="N78" s="13">
        <f t="shared" si="30"/>
        <v>0</v>
      </c>
      <c r="O78" s="13">
        <f t="shared" si="40"/>
        <v>-794.04150394661701</v>
      </c>
      <c r="P78" s="15">
        <f t="shared" si="31"/>
        <v>-8.8919422963337786E-3</v>
      </c>
      <c r="Q78" s="7">
        <f t="shared" si="41"/>
        <v>89298.994244936446</v>
      </c>
      <c r="R78" s="7">
        <f t="shared" si="42"/>
        <v>90093.035748883063</v>
      </c>
      <c r="S78" s="13">
        <f>IF('BANCO DE DADOS'!$AD$32="Sim",R78,Q78)</f>
        <v>90093.035748883063</v>
      </c>
      <c r="T78" s="9">
        <f t="shared" si="43"/>
        <v>74</v>
      </c>
      <c r="U78" s="18">
        <f t="shared" ca="1" si="44"/>
        <v>46935</v>
      </c>
      <c r="V78" s="24"/>
      <c r="W78" s="24"/>
      <c r="X78" s="24"/>
    </row>
    <row r="79" spans="2:37" x14ac:dyDescent="0.2">
      <c r="B79" s="18">
        <f t="shared" ca="1" si="32"/>
        <v>46935</v>
      </c>
      <c r="C79" s="9">
        <f t="shared" si="45"/>
        <v>75</v>
      </c>
      <c r="D79" s="9"/>
      <c r="E79" s="13">
        <f t="shared" si="33"/>
        <v>800</v>
      </c>
      <c r="F79" s="14">
        <f t="shared" si="34"/>
        <v>62000</v>
      </c>
      <c r="G79" s="15">
        <f t="shared" si="35"/>
        <v>0.6757088061416292</v>
      </c>
      <c r="H79" s="13">
        <f t="shared" si="36"/>
        <v>847.33966565672506</v>
      </c>
      <c r="I79" s="13">
        <f t="shared" si="37"/>
        <v>28946.33391059317</v>
      </c>
      <c r="J79" s="15">
        <f t="shared" si="29"/>
        <v>0.3242911938583708</v>
      </c>
      <c r="K79" s="13">
        <f t="shared" si="38"/>
        <v>29755.500944299871</v>
      </c>
      <c r="L79" s="13">
        <f t="shared" si="46"/>
        <v>736412.83806168882</v>
      </c>
      <c r="M79" s="15">
        <f t="shared" si="39"/>
        <v>0.32429119385837074</v>
      </c>
      <c r="N79" s="13">
        <f t="shared" si="30"/>
        <v>0</v>
      </c>
      <c r="O79" s="13">
        <f t="shared" si="40"/>
        <v>-809.16703370670439</v>
      </c>
      <c r="P79" s="15">
        <f t="shared" si="31"/>
        <v>-8.8971924311118927E-3</v>
      </c>
      <c r="Q79" s="7">
        <f t="shared" si="41"/>
        <v>90946.333910593166</v>
      </c>
      <c r="R79" s="7">
        <f t="shared" si="42"/>
        <v>91755.500944299871</v>
      </c>
      <c r="S79" s="13">
        <f>IF('BANCO DE DADOS'!$AD$32="Sim",R79,Q79)</f>
        <v>91755.500944299871</v>
      </c>
      <c r="T79" s="9">
        <f t="shared" si="43"/>
        <v>75</v>
      </c>
      <c r="U79" s="18">
        <f t="shared" ca="1" si="44"/>
        <v>46966</v>
      </c>
      <c r="V79" s="24"/>
      <c r="W79" s="24"/>
      <c r="X79" s="24"/>
    </row>
    <row r="80" spans="2:37" x14ac:dyDescent="0.2">
      <c r="B80" s="18">
        <f t="shared" ca="1" si="32"/>
        <v>46966</v>
      </c>
      <c r="C80" s="9">
        <f t="shared" si="45"/>
        <v>76</v>
      </c>
      <c r="D80" s="9"/>
      <c r="E80" s="13">
        <f t="shared" si="33"/>
        <v>800</v>
      </c>
      <c r="F80" s="14">
        <f t="shared" si="34"/>
        <v>62800</v>
      </c>
      <c r="G80" s="15">
        <f t="shared" si="35"/>
        <v>0.6721340639521638</v>
      </c>
      <c r="H80" s="13">
        <f t="shared" si="36"/>
        <v>862.97093063706689</v>
      </c>
      <c r="I80" s="13">
        <f t="shared" si="37"/>
        <v>29809.304841230238</v>
      </c>
      <c r="J80" s="15">
        <f t="shared" si="29"/>
        <v>0.3278659360478362</v>
      </c>
      <c r="K80" s="13">
        <f t="shared" si="38"/>
        <v>30633.740927716935</v>
      </c>
      <c r="L80" s="13">
        <f t="shared" si="46"/>
        <v>767046.57898940577</v>
      </c>
      <c r="M80" s="15">
        <f t="shared" si="39"/>
        <v>0.3278659360478362</v>
      </c>
      <c r="N80" s="13">
        <f t="shared" si="30"/>
        <v>0</v>
      </c>
      <c r="O80" s="13">
        <f t="shared" si="40"/>
        <v>-824.43608648670488</v>
      </c>
      <c r="P80" s="15">
        <f t="shared" si="31"/>
        <v>-8.9023029370549917E-3</v>
      </c>
      <c r="Q80" s="7">
        <f t="shared" si="41"/>
        <v>92609.304841230231</v>
      </c>
      <c r="R80" s="7">
        <f t="shared" si="42"/>
        <v>93433.740927716935</v>
      </c>
      <c r="S80" s="13">
        <f>IF('BANCO DE DADOS'!$AD$32="Sim",R80,Q80)</f>
        <v>93433.740927716935</v>
      </c>
      <c r="T80" s="9">
        <f t="shared" si="43"/>
        <v>76</v>
      </c>
      <c r="U80" s="18">
        <f t="shared" ca="1" si="44"/>
        <v>46997</v>
      </c>
      <c r="V80" s="24"/>
      <c r="W80" s="24"/>
      <c r="X80" s="24"/>
    </row>
    <row r="81" spans="2:24" x14ac:dyDescent="0.2">
      <c r="B81" s="18">
        <f t="shared" ca="1" si="32"/>
        <v>46997</v>
      </c>
      <c r="C81" s="9">
        <f t="shared" si="45"/>
        <v>77</v>
      </c>
      <c r="D81" s="9"/>
      <c r="E81" s="13">
        <f t="shared" si="33"/>
        <v>800</v>
      </c>
      <c r="F81" s="14">
        <f t="shared" si="34"/>
        <v>63600</v>
      </c>
      <c r="G81" s="15">
        <f t="shared" si="35"/>
        <v>0.66857353522133389</v>
      </c>
      <c r="H81" s="13">
        <f t="shared" si="36"/>
        <v>878.75051745411281</v>
      </c>
      <c r="I81" s="13">
        <f t="shared" si="37"/>
        <v>30688.055358684349</v>
      </c>
      <c r="J81" s="15">
        <f t="shared" si="29"/>
        <v>0.33142646477866611</v>
      </c>
      <c r="K81" s="13">
        <f t="shared" si="38"/>
        <v>31527.905382831188</v>
      </c>
      <c r="L81" s="13">
        <f t="shared" si="46"/>
        <v>798574.484372237</v>
      </c>
      <c r="M81" s="15">
        <f t="shared" si="39"/>
        <v>0.33142646477866616</v>
      </c>
      <c r="N81" s="13">
        <f t="shared" si="30"/>
        <v>0</v>
      </c>
      <c r="O81" s="13">
        <f t="shared" si="40"/>
        <v>-839.85002414684277</v>
      </c>
      <c r="P81" s="15">
        <f t="shared" si="31"/>
        <v>-8.9072790922661536E-3</v>
      </c>
      <c r="Q81" s="7">
        <f t="shared" si="41"/>
        <v>94288.055358684345</v>
      </c>
      <c r="R81" s="7">
        <f t="shared" si="42"/>
        <v>95127.905382831188</v>
      </c>
      <c r="S81" s="13">
        <f>IF('BANCO DE DADOS'!$AD$32="Sim",R81,Q81)</f>
        <v>95127.905382831188</v>
      </c>
      <c r="T81" s="9">
        <f t="shared" si="43"/>
        <v>77</v>
      </c>
      <c r="U81" s="18">
        <f t="shared" ca="1" si="44"/>
        <v>47027</v>
      </c>
      <c r="V81" s="24"/>
      <c r="W81" s="24"/>
      <c r="X81" s="24"/>
    </row>
    <row r="82" spans="2:24" x14ac:dyDescent="0.2">
      <c r="B82" s="18">
        <f t="shared" ca="1" si="32"/>
        <v>47027</v>
      </c>
      <c r="C82" s="9">
        <f t="shared" si="45"/>
        <v>78</v>
      </c>
      <c r="D82" s="9"/>
      <c r="E82" s="13">
        <f t="shared" si="33"/>
        <v>800</v>
      </c>
      <c r="F82" s="14">
        <f t="shared" si="34"/>
        <v>64400</v>
      </c>
      <c r="G82" s="15">
        <f t="shared" si="35"/>
        <v>0.66502719279584255</v>
      </c>
      <c r="H82" s="13">
        <f t="shared" si="36"/>
        <v>894.67983350305906</v>
      </c>
      <c r="I82" s="13">
        <f t="shared" si="37"/>
        <v>31582.735192187407</v>
      </c>
      <c r="J82" s="15">
        <f t="shared" si="29"/>
        <v>0.33497280720415745</v>
      </c>
      <c r="K82" s="13">
        <f t="shared" si="38"/>
        <v>32438.145413657141</v>
      </c>
      <c r="L82" s="13">
        <f t="shared" si="46"/>
        <v>831012.62978589418</v>
      </c>
      <c r="M82" s="15">
        <f t="shared" si="39"/>
        <v>0.33497280720415751</v>
      </c>
      <c r="N82" s="13">
        <f t="shared" si="30"/>
        <v>0</v>
      </c>
      <c r="O82" s="13">
        <f t="shared" si="40"/>
        <v>-855.4102214697341</v>
      </c>
      <c r="P82" s="15">
        <f t="shared" si="31"/>
        <v>-8.9121259126126763E-3</v>
      </c>
      <c r="Q82" s="7">
        <f t="shared" si="41"/>
        <v>95982.735192187407</v>
      </c>
      <c r="R82" s="7">
        <f t="shared" si="42"/>
        <v>96838.145413657141</v>
      </c>
      <c r="S82" s="13">
        <f>IF('BANCO DE DADOS'!$AD$32="Sim",R82,Q82)</f>
        <v>96838.145413657141</v>
      </c>
      <c r="T82" s="9">
        <f t="shared" si="43"/>
        <v>78</v>
      </c>
      <c r="U82" s="18">
        <f t="shared" ca="1" si="44"/>
        <v>47058</v>
      </c>
      <c r="V82" s="24"/>
      <c r="W82" s="24"/>
      <c r="X82" s="24"/>
    </row>
    <row r="83" spans="2:24" x14ac:dyDescent="0.2">
      <c r="B83" s="18">
        <f t="shared" ca="1" si="32"/>
        <v>47058</v>
      </c>
      <c r="C83" s="9">
        <f t="shared" si="45"/>
        <v>79</v>
      </c>
      <c r="D83" s="9"/>
      <c r="E83" s="13">
        <f t="shared" si="33"/>
        <v>800</v>
      </c>
      <c r="F83" s="14">
        <f t="shared" si="34"/>
        <v>65200</v>
      </c>
      <c r="G83" s="15">
        <f t="shared" si="35"/>
        <v>0.66149500968347652</v>
      </c>
      <c r="H83" s="13">
        <f t="shared" si="36"/>
        <v>910.76029953358329</v>
      </c>
      <c r="I83" s="13">
        <f t="shared" si="37"/>
        <v>32493.495491720991</v>
      </c>
      <c r="J83" s="15">
        <f t="shared" si="29"/>
        <v>0.33850499031652348</v>
      </c>
      <c r="K83" s="13">
        <f t="shared" si="38"/>
        <v>33364.613558004043</v>
      </c>
      <c r="L83" s="13">
        <f t="shared" si="46"/>
        <v>864377.24334389821</v>
      </c>
      <c r="M83" s="15">
        <f t="shared" si="39"/>
        <v>0.33850499031652354</v>
      </c>
      <c r="N83" s="13">
        <f t="shared" si="30"/>
        <v>0</v>
      </c>
      <c r="O83" s="13">
        <f t="shared" si="40"/>
        <v>-871.11806628305931</v>
      </c>
      <c r="P83" s="15">
        <f t="shared" si="31"/>
        <v>-8.916848167817704E-3</v>
      </c>
      <c r="Q83" s="7">
        <f t="shared" si="41"/>
        <v>97693.495491720983</v>
      </c>
      <c r="R83" s="7">
        <f t="shared" si="42"/>
        <v>98564.613558004043</v>
      </c>
      <c r="S83" s="13">
        <f>IF('BANCO DE DADOS'!$AD$32="Sim",R83,Q83)</f>
        <v>98564.613558004043</v>
      </c>
      <c r="T83" s="9">
        <f t="shared" si="43"/>
        <v>79</v>
      </c>
      <c r="U83" s="18">
        <f t="shared" ca="1" si="44"/>
        <v>47088</v>
      </c>
      <c r="V83" s="24"/>
      <c r="W83" s="24"/>
      <c r="X83" s="24"/>
    </row>
    <row r="84" spans="2:24" x14ac:dyDescent="0.2">
      <c r="B84" s="18">
        <f t="shared" ca="1" si="32"/>
        <v>47088</v>
      </c>
      <c r="C84" s="9">
        <f t="shared" si="45"/>
        <v>80</v>
      </c>
      <c r="D84" s="9"/>
      <c r="E84" s="13">
        <f t="shared" si="33"/>
        <v>800</v>
      </c>
      <c r="F84" s="14">
        <f t="shared" si="34"/>
        <v>66000</v>
      </c>
      <c r="G84" s="15">
        <f t="shared" si="35"/>
        <v>0.65797695903152575</v>
      </c>
      <c r="H84" s="13">
        <f t="shared" si="36"/>
        <v>926.9933497765627</v>
      </c>
      <c r="I84" s="13">
        <f t="shared" si="37"/>
        <v>33420.48884149755</v>
      </c>
      <c r="J84" s="15">
        <f t="shared" si="29"/>
        <v>0.34202304096847425</v>
      </c>
      <c r="K84" s="13">
        <f t="shared" si="38"/>
        <v>34307.463801080812</v>
      </c>
      <c r="L84" s="13">
        <f t="shared" si="46"/>
        <v>898684.70714497904</v>
      </c>
      <c r="M84" s="15">
        <f t="shared" si="39"/>
        <v>0.34202304096847425</v>
      </c>
      <c r="N84" s="13">
        <f t="shared" si="30"/>
        <v>0</v>
      </c>
      <c r="O84" s="13">
        <f t="shared" si="40"/>
        <v>-886.97495958326908</v>
      </c>
      <c r="P84" s="15">
        <f t="shared" si="31"/>
        <v>-8.9214503963799749E-3</v>
      </c>
      <c r="Q84" s="7">
        <f t="shared" si="41"/>
        <v>99420.488841497543</v>
      </c>
      <c r="R84" s="7">
        <f t="shared" si="42"/>
        <v>100307.46380108081</v>
      </c>
      <c r="S84" s="13">
        <f>IF('BANCO DE DADOS'!$AD$32="Sim",R84,Q84)</f>
        <v>100307.46380108081</v>
      </c>
      <c r="T84" s="9">
        <f t="shared" si="43"/>
        <v>80</v>
      </c>
      <c r="U84" s="18">
        <f t="shared" ca="1" si="44"/>
        <v>47119</v>
      </c>
      <c r="V84" s="24"/>
      <c r="W84" s="24"/>
      <c r="X84" s="24"/>
    </row>
    <row r="85" spans="2:24" x14ac:dyDescent="0.2">
      <c r="B85" s="18">
        <f t="shared" ca="1" si="32"/>
        <v>47119</v>
      </c>
      <c r="C85" s="9">
        <f t="shared" si="45"/>
        <v>81</v>
      </c>
      <c r="D85" s="9"/>
      <c r="E85" s="13">
        <f t="shared" si="33"/>
        <v>800</v>
      </c>
      <c r="F85" s="14">
        <f t="shared" si="34"/>
        <v>66800</v>
      </c>
      <c r="G85" s="15">
        <f t="shared" si="35"/>
        <v>0.65447301410685033</v>
      </c>
      <c r="H85" s="13">
        <f t="shared" si="36"/>
        <v>943.38043207199439</v>
      </c>
      <c r="I85" s="13">
        <f t="shared" si="37"/>
        <v>34363.869273569544</v>
      </c>
      <c r="J85" s="15">
        <f t="shared" si="29"/>
        <v>0.34552698589314967</v>
      </c>
      <c r="K85" s="13">
        <f t="shared" si="38"/>
        <v>35266.851589230122</v>
      </c>
      <c r="L85" s="13">
        <f t="shared" si="46"/>
        <v>933951.55873420916</v>
      </c>
      <c r="M85" s="15">
        <f t="shared" si="39"/>
        <v>0.34552698589314973</v>
      </c>
      <c r="N85" s="13">
        <f t="shared" si="30"/>
        <v>0</v>
      </c>
      <c r="O85" s="13">
        <f t="shared" si="40"/>
        <v>-902.9823156605853</v>
      </c>
      <c r="P85" s="15">
        <f t="shared" si="31"/>
        <v>-8.9259369194224954E-3</v>
      </c>
      <c r="Q85" s="7">
        <f t="shared" si="41"/>
        <v>101163.86927356954</v>
      </c>
      <c r="R85" s="7">
        <f t="shared" si="42"/>
        <v>102066.85158923012</v>
      </c>
      <c r="S85" s="13">
        <f>IF('BANCO DE DADOS'!$AD$32="Sim",R85,Q85)</f>
        <v>102066.85158923012</v>
      </c>
      <c r="T85" s="9">
        <f t="shared" si="43"/>
        <v>81</v>
      </c>
      <c r="U85" s="18">
        <f t="shared" ca="1" si="44"/>
        <v>47150</v>
      </c>
      <c r="V85" s="24"/>
      <c r="W85" s="24"/>
      <c r="X85" s="24"/>
    </row>
    <row r="86" spans="2:24" x14ac:dyDescent="0.2">
      <c r="B86" s="18">
        <f t="shared" ca="1" si="32"/>
        <v>47150</v>
      </c>
      <c r="C86" s="9">
        <f t="shared" si="45"/>
        <v>82</v>
      </c>
      <c r="D86" s="9"/>
      <c r="E86" s="13">
        <f t="shared" si="33"/>
        <v>800</v>
      </c>
      <c r="F86" s="14">
        <f t="shared" si="34"/>
        <v>67600</v>
      </c>
      <c r="G86" s="15">
        <f t="shared" si="35"/>
        <v>0.65098314827745762</v>
      </c>
      <c r="H86" s="13">
        <f t="shared" si="36"/>
        <v>959.92300799812949</v>
      </c>
      <c r="I86" s="13">
        <f t="shared" si="37"/>
        <v>35323.792281567672</v>
      </c>
      <c r="J86" s="15">
        <f t="shared" si="29"/>
        <v>0.34901685172254238</v>
      </c>
      <c r="K86" s="13">
        <f t="shared" si="38"/>
        <v>36242.933843792809</v>
      </c>
      <c r="L86" s="13">
        <f t="shared" si="46"/>
        <v>970194.49257800193</v>
      </c>
      <c r="M86" s="15">
        <f t="shared" si="39"/>
        <v>0.34901685172254232</v>
      </c>
      <c r="N86" s="13">
        <f t="shared" si="30"/>
        <v>0</v>
      </c>
      <c r="O86" s="13">
        <f t="shared" si="40"/>
        <v>-919.14156222513702</v>
      </c>
      <c r="P86" s="15">
        <f t="shared" si="31"/>
        <v>-8.9303118535571432E-3</v>
      </c>
      <c r="Q86" s="7">
        <f t="shared" si="41"/>
        <v>102923.79228156767</v>
      </c>
      <c r="R86" s="7">
        <f t="shared" si="42"/>
        <v>103842.93384379281</v>
      </c>
      <c r="S86" s="13">
        <f>IF('BANCO DE DADOS'!$AD$32="Sim",R86,Q86)</f>
        <v>103842.93384379281</v>
      </c>
      <c r="T86" s="9">
        <f t="shared" si="43"/>
        <v>82</v>
      </c>
      <c r="U86" s="18">
        <f t="shared" ca="1" si="44"/>
        <v>47178</v>
      </c>
      <c r="V86" s="24"/>
      <c r="W86" s="24"/>
      <c r="X86" s="24"/>
    </row>
    <row r="87" spans="2:24" x14ac:dyDescent="0.2">
      <c r="B87" s="18">
        <f t="shared" ca="1" si="32"/>
        <v>47178</v>
      </c>
      <c r="C87" s="9">
        <f t="shared" si="45"/>
        <v>83</v>
      </c>
      <c r="D87" s="9"/>
      <c r="E87" s="13">
        <f t="shared" si="33"/>
        <v>800</v>
      </c>
      <c r="F87" s="14">
        <f t="shared" si="34"/>
        <v>68400</v>
      </c>
      <c r="G87" s="15">
        <f t="shared" si="35"/>
        <v>0.64750733499546875</v>
      </c>
      <c r="H87" s="13">
        <f t="shared" si="36"/>
        <v>976.62255300183233</v>
      </c>
      <c r="I87" s="13">
        <f t="shared" si="37"/>
        <v>36300.414834569507</v>
      </c>
      <c r="J87" s="15">
        <f t="shared" si="29"/>
        <v>0.35249266500453125</v>
      </c>
      <c r="K87" s="13">
        <f t="shared" si="38"/>
        <v>37235.868975103833</v>
      </c>
      <c r="L87" s="13">
        <f t="shared" si="46"/>
        <v>1007430.3615531058</v>
      </c>
      <c r="M87" s="15">
        <f t="shared" si="39"/>
        <v>0.35249266500453125</v>
      </c>
      <c r="N87" s="13">
        <f t="shared" si="30"/>
        <v>0</v>
      </c>
      <c r="O87" s="13">
        <f t="shared" si="40"/>
        <v>-935.45414053433342</v>
      </c>
      <c r="P87" s="15">
        <f t="shared" si="31"/>
        <v>-8.9345791228466979E-3</v>
      </c>
      <c r="Q87" s="7">
        <f t="shared" si="41"/>
        <v>104700.4148345695</v>
      </c>
      <c r="R87" s="7">
        <f t="shared" si="42"/>
        <v>105635.86897510383</v>
      </c>
      <c r="S87" s="13">
        <f>IF('BANCO DE DADOS'!$AD$32="Sim",R87,Q87)</f>
        <v>105635.86897510383</v>
      </c>
      <c r="T87" s="9">
        <f t="shared" si="43"/>
        <v>83</v>
      </c>
      <c r="U87" s="18">
        <f t="shared" ca="1" si="44"/>
        <v>47209</v>
      </c>
      <c r="V87" s="24"/>
      <c r="W87" s="24"/>
      <c r="X87" s="24"/>
    </row>
    <row r="88" spans="2:24" x14ac:dyDescent="0.2">
      <c r="B88" s="18">
        <f t="shared" ca="1" si="32"/>
        <v>47209</v>
      </c>
      <c r="C88" s="9">
        <f t="shared" si="45"/>
        <v>84</v>
      </c>
      <c r="D88" s="9">
        <v>7</v>
      </c>
      <c r="E88" s="13">
        <f t="shared" si="33"/>
        <v>800</v>
      </c>
      <c r="F88" s="14">
        <f t="shared" si="34"/>
        <v>69200</v>
      </c>
      <c r="G88" s="15">
        <f t="shared" si="35"/>
        <v>0.64404554778136014</v>
      </c>
      <c r="H88" s="13">
        <f t="shared" si="36"/>
        <v>993.48055653017695</v>
      </c>
      <c r="I88" s="13">
        <f t="shared" si="37"/>
        <v>37293.895391099686</v>
      </c>
      <c r="J88" s="15">
        <f t="shared" si="29"/>
        <v>0.35595445221863986</v>
      </c>
      <c r="K88" s="13">
        <f t="shared" si="38"/>
        <v>38245.816896621007</v>
      </c>
      <c r="L88" s="13">
        <f t="shared" si="46"/>
        <v>1045676.1784497268</v>
      </c>
      <c r="M88" s="15">
        <f t="shared" si="39"/>
        <v>0.35595445221863986</v>
      </c>
      <c r="N88" s="13">
        <f t="shared" si="30"/>
        <v>0</v>
      </c>
      <c r="O88" s="13">
        <f t="shared" si="40"/>
        <v>-951.92150552132807</v>
      </c>
      <c r="P88" s="15">
        <f t="shared" si="31"/>
        <v>-8.9387424699358467E-3</v>
      </c>
      <c r="Q88" s="7">
        <f t="shared" si="41"/>
        <v>106493.89539109968</v>
      </c>
      <c r="R88" s="7">
        <f t="shared" si="42"/>
        <v>107445.81689662101</v>
      </c>
      <c r="S88" s="13">
        <f>IF('BANCO DE DADOS'!$AD$32="Sim",R88,Q88)</f>
        <v>107445.81689662101</v>
      </c>
      <c r="T88" s="9">
        <f t="shared" si="43"/>
        <v>84</v>
      </c>
      <c r="U88" s="18">
        <f t="shared" ca="1" si="44"/>
        <v>47239</v>
      </c>
      <c r="V88" s="24"/>
      <c r="W88" s="24"/>
      <c r="X88" s="24"/>
    </row>
    <row r="89" spans="2:24" x14ac:dyDescent="0.2">
      <c r="B89" s="18">
        <f t="shared" ca="1" si="32"/>
        <v>47239</v>
      </c>
      <c r="C89" s="9">
        <f t="shared" si="45"/>
        <v>85</v>
      </c>
      <c r="D89" s="9"/>
      <c r="E89" s="13">
        <f t="shared" si="33"/>
        <v>800</v>
      </c>
      <c r="F89" s="14">
        <f t="shared" si="34"/>
        <v>70000</v>
      </c>
      <c r="G89" s="15">
        <f t="shared" si="35"/>
        <v>0.64059776020938142</v>
      </c>
      <c r="H89" s="13">
        <f t="shared" si="36"/>
        <v>1010.4985221632926</v>
      </c>
      <c r="I89" s="13">
        <f t="shared" si="37"/>
        <v>38304.393913262982</v>
      </c>
      <c r="J89" s="15">
        <f t="shared" si="29"/>
        <v>0.35940223979061858</v>
      </c>
      <c r="K89" s="13">
        <f t="shared" si="38"/>
        <v>39272.939039187841</v>
      </c>
      <c r="L89" s="13">
        <f t="shared" si="46"/>
        <v>1084949.1174889146</v>
      </c>
      <c r="M89" s="15">
        <f t="shared" si="39"/>
        <v>0.35940223979061864</v>
      </c>
      <c r="N89" s="13">
        <f t="shared" si="30"/>
        <v>0</v>
      </c>
      <c r="O89" s="13">
        <f t="shared" si="40"/>
        <v>-968.54512592486572</v>
      </c>
      <c r="P89" s="15">
        <f t="shared" si="31"/>
        <v>-8.9428054664203015E-3</v>
      </c>
      <c r="Q89" s="7">
        <f t="shared" si="41"/>
        <v>108304.39391326297</v>
      </c>
      <c r="R89" s="7">
        <f t="shared" si="42"/>
        <v>109272.93903918784</v>
      </c>
      <c r="S89" s="13">
        <f>IF('BANCO DE DADOS'!$AD$32="Sim",R89,Q89)</f>
        <v>109272.93903918784</v>
      </c>
      <c r="T89" s="9">
        <f t="shared" si="43"/>
        <v>85</v>
      </c>
      <c r="U89" s="18">
        <f t="shared" ca="1" si="44"/>
        <v>47270</v>
      </c>
      <c r="V89" s="24"/>
      <c r="W89" s="24"/>
      <c r="X89" s="24"/>
    </row>
    <row r="90" spans="2:24" x14ac:dyDescent="0.2">
      <c r="B90" s="18">
        <f t="shared" ca="1" si="32"/>
        <v>47270</v>
      </c>
      <c r="C90" s="9">
        <f t="shared" si="45"/>
        <v>86</v>
      </c>
      <c r="D90" s="9"/>
      <c r="E90" s="13">
        <f t="shared" si="33"/>
        <v>800</v>
      </c>
      <c r="F90" s="14">
        <f t="shared" si="34"/>
        <v>70800</v>
      </c>
      <c r="G90" s="15">
        <f t="shared" si="35"/>
        <v>0.63716394589405434</v>
      </c>
      <c r="H90" s="13">
        <f t="shared" si="36"/>
        <v>1027.6779677484687</v>
      </c>
      <c r="I90" s="13">
        <f t="shared" si="37"/>
        <v>39332.071881011449</v>
      </c>
      <c r="J90" s="15">
        <f t="shared" si="29"/>
        <v>0.36283605410594566</v>
      </c>
      <c r="K90" s="13">
        <f t="shared" si="38"/>
        <v>40317.398365431683</v>
      </c>
      <c r="L90" s="13">
        <f t="shared" si="46"/>
        <v>1125266.5158543463</v>
      </c>
      <c r="M90" s="15">
        <f t="shared" si="39"/>
        <v>0.3628360541059456</v>
      </c>
      <c r="N90" s="13">
        <f t="shared" si="30"/>
        <v>0</v>
      </c>
      <c r="O90" s="13">
        <f t="shared" si="40"/>
        <v>-985.32648442023492</v>
      </c>
      <c r="P90" s="15">
        <f t="shared" si="31"/>
        <v>-8.9467715225116113E-3</v>
      </c>
      <c r="Q90" s="7">
        <f t="shared" si="41"/>
        <v>110132.07188101145</v>
      </c>
      <c r="R90" s="7">
        <f t="shared" si="42"/>
        <v>111117.39836543168</v>
      </c>
      <c r="S90" s="13">
        <f>IF('BANCO DE DADOS'!$AD$32="Sim",R90,Q90)</f>
        <v>111117.39836543168</v>
      </c>
      <c r="T90" s="9">
        <f t="shared" si="43"/>
        <v>86</v>
      </c>
      <c r="U90" s="18">
        <f t="shared" ca="1" si="44"/>
        <v>47300</v>
      </c>
      <c r="V90" s="24"/>
      <c r="W90" s="24"/>
      <c r="X90" s="24"/>
    </row>
    <row r="91" spans="2:24" x14ac:dyDescent="0.2">
      <c r="B91" s="18">
        <f t="shared" ca="1" si="32"/>
        <v>47300</v>
      </c>
      <c r="C91" s="9">
        <f t="shared" si="45"/>
        <v>87</v>
      </c>
      <c r="D91" s="9"/>
      <c r="E91" s="13">
        <f t="shared" si="33"/>
        <v>800</v>
      </c>
      <c r="F91" s="14">
        <f t="shared" si="34"/>
        <v>71600</v>
      </c>
      <c r="G91" s="15">
        <f t="shared" si="35"/>
        <v>0.63374407847767211</v>
      </c>
      <c r="H91" s="13">
        <f t="shared" si="36"/>
        <v>1045.0204255355336</v>
      </c>
      <c r="I91" s="13">
        <f t="shared" si="37"/>
        <v>40377.092306546983</v>
      </c>
      <c r="J91" s="15">
        <f t="shared" si="29"/>
        <v>0.36625592152232789</v>
      </c>
      <c r="K91" s="13">
        <f t="shared" si="38"/>
        <v>41379.359384298514</v>
      </c>
      <c r="L91" s="13">
        <f t="shared" si="46"/>
        <v>1166645.8752386449</v>
      </c>
      <c r="M91" s="15">
        <f t="shared" si="39"/>
        <v>0.36625592152232789</v>
      </c>
      <c r="N91" s="13">
        <f t="shared" si="30"/>
        <v>0</v>
      </c>
      <c r="O91" s="13">
        <f t="shared" si="40"/>
        <v>-1002.2670777515305</v>
      </c>
      <c r="P91" s="15">
        <f t="shared" si="31"/>
        <v>-8.950643896054539E-3</v>
      </c>
      <c r="Q91" s="7">
        <f t="shared" si="41"/>
        <v>111977.09230654698</v>
      </c>
      <c r="R91" s="7">
        <f t="shared" si="42"/>
        <v>112979.35938429851</v>
      </c>
      <c r="S91" s="13">
        <f>IF('BANCO DE DADOS'!$AD$32="Sim",R91,Q91)</f>
        <v>112979.35938429851</v>
      </c>
      <c r="T91" s="9">
        <f t="shared" si="43"/>
        <v>87</v>
      </c>
      <c r="U91" s="18">
        <f t="shared" ca="1" si="44"/>
        <v>47331</v>
      </c>
      <c r="V91" s="24"/>
      <c r="W91" s="24"/>
      <c r="X91" s="24"/>
    </row>
    <row r="92" spans="2:24" x14ac:dyDescent="0.2">
      <c r="B92" s="18">
        <f t="shared" ca="1" si="32"/>
        <v>47331</v>
      </c>
      <c r="C92" s="9">
        <f t="shared" si="45"/>
        <v>88</v>
      </c>
      <c r="D92" s="9"/>
      <c r="E92" s="13">
        <f t="shared" si="33"/>
        <v>800</v>
      </c>
      <c r="F92" s="14">
        <f t="shared" si="34"/>
        <v>72400</v>
      </c>
      <c r="G92" s="15">
        <f t="shared" si="35"/>
        <v>0.63033813161871854</v>
      </c>
      <c r="H92" s="13">
        <f t="shared" si="36"/>
        <v>1062.5274423135165</v>
      </c>
      <c r="I92" s="13">
        <f t="shared" si="37"/>
        <v>41439.619748860503</v>
      </c>
      <c r="J92" s="15">
        <f t="shared" si="29"/>
        <v>0.36966186838128146</v>
      </c>
      <c r="K92" s="13">
        <f t="shared" si="38"/>
        <v>42458.988165725634</v>
      </c>
      <c r="L92" s="13">
        <f t="shared" si="46"/>
        <v>1209104.8634043706</v>
      </c>
      <c r="M92" s="15">
        <f t="shared" si="39"/>
        <v>0.36966186838128146</v>
      </c>
      <c r="N92" s="13">
        <f t="shared" si="30"/>
        <v>0</v>
      </c>
      <c r="O92" s="13">
        <f t="shared" si="40"/>
        <v>-1019.368416865138</v>
      </c>
      <c r="P92" s="15">
        <f t="shared" si="31"/>
        <v>-8.9544257009461902E-3</v>
      </c>
      <c r="Q92" s="7">
        <f t="shared" si="41"/>
        <v>113839.6197488605</v>
      </c>
      <c r="R92" s="7">
        <f t="shared" si="42"/>
        <v>114858.98816572563</v>
      </c>
      <c r="S92" s="13">
        <f>IF('BANCO DE DADOS'!$AD$32="Sim",R92,Q92)</f>
        <v>114858.98816572563</v>
      </c>
      <c r="T92" s="9">
        <f t="shared" si="43"/>
        <v>88</v>
      </c>
      <c r="U92" s="18">
        <f t="shared" ca="1" si="44"/>
        <v>47362</v>
      </c>
      <c r="V92" s="24"/>
      <c r="W92" s="24"/>
      <c r="X92" s="24"/>
    </row>
    <row r="93" spans="2:24" x14ac:dyDescent="0.2">
      <c r="B93" s="18">
        <f t="shared" ca="1" si="32"/>
        <v>47362</v>
      </c>
      <c r="C93" s="9">
        <f t="shared" si="45"/>
        <v>89</v>
      </c>
      <c r="D93" s="9"/>
      <c r="E93" s="13">
        <f t="shared" si="33"/>
        <v>800</v>
      </c>
      <c r="F93" s="14">
        <f t="shared" si="34"/>
        <v>73200</v>
      </c>
      <c r="G93" s="15">
        <f t="shared" si="35"/>
        <v>0.62694607898114063</v>
      </c>
      <c r="H93" s="13">
        <f t="shared" si="36"/>
        <v>1080.2005795486079</v>
      </c>
      <c r="I93" s="13">
        <f t="shared" si="37"/>
        <v>42519.820328409114</v>
      </c>
      <c r="J93" s="15">
        <f t="shared" si="29"/>
        <v>0.37305392101885937</v>
      </c>
      <c r="K93" s="13">
        <f t="shared" si="38"/>
        <v>43556.452355453599</v>
      </c>
      <c r="L93" s="13">
        <f t="shared" si="46"/>
        <v>1252661.3157598241</v>
      </c>
      <c r="M93" s="15">
        <f t="shared" si="39"/>
        <v>0.37305392101885931</v>
      </c>
      <c r="N93" s="13">
        <f t="shared" si="30"/>
        <v>0</v>
      </c>
      <c r="O93" s="13">
        <f t="shared" si="40"/>
        <v>-1036.6320270444994</v>
      </c>
      <c r="P93" s="15">
        <f t="shared" si="31"/>
        <v>-8.9581199150030773E-3</v>
      </c>
      <c r="Q93" s="7">
        <f t="shared" si="41"/>
        <v>115719.8203284091</v>
      </c>
      <c r="R93" s="7">
        <f t="shared" si="42"/>
        <v>116756.4523554536</v>
      </c>
      <c r="S93" s="13">
        <f>IF('BANCO DE DADOS'!$AD$32="Sim",R93,Q93)</f>
        <v>116756.4523554536</v>
      </c>
      <c r="T93" s="9">
        <f t="shared" si="43"/>
        <v>89</v>
      </c>
      <c r="U93" s="18">
        <f t="shared" ca="1" si="44"/>
        <v>47392</v>
      </c>
      <c r="V93" s="24"/>
      <c r="W93" s="24"/>
      <c r="X93" s="24"/>
    </row>
    <row r="94" spans="2:24" x14ac:dyDescent="0.2">
      <c r="B94" s="18">
        <f t="shared" ca="1" si="32"/>
        <v>47392</v>
      </c>
      <c r="C94" s="9">
        <f t="shared" si="45"/>
        <v>90</v>
      </c>
      <c r="D94" s="9"/>
      <c r="E94" s="13">
        <f t="shared" si="33"/>
        <v>800</v>
      </c>
      <c r="F94" s="14">
        <f t="shared" si="34"/>
        <v>74000</v>
      </c>
      <c r="G94" s="15">
        <f t="shared" si="35"/>
        <v>0.62356789422440884</v>
      </c>
      <c r="H94" s="13">
        <f t="shared" si="36"/>
        <v>1098.0414135234278</v>
      </c>
      <c r="I94" s="13">
        <f t="shared" si="37"/>
        <v>43617.861741932546</v>
      </c>
      <c r="J94" s="15">
        <f t="shared" si="29"/>
        <v>0.37643210577559116</v>
      </c>
      <c r="K94" s="13">
        <f t="shared" si="38"/>
        <v>44671.921189978675</v>
      </c>
      <c r="L94" s="13">
        <f t="shared" si="46"/>
        <v>1297333.2369498028</v>
      </c>
      <c r="M94" s="15">
        <f t="shared" si="39"/>
        <v>0.37643210577559122</v>
      </c>
      <c r="N94" s="13">
        <f t="shared" si="30"/>
        <v>0</v>
      </c>
      <c r="O94" s="13">
        <f t="shared" si="40"/>
        <v>-1054.0594480461441</v>
      </c>
      <c r="P94" s="15">
        <f t="shared" si="31"/>
        <v>-8.9617293873176761E-3</v>
      </c>
      <c r="Q94" s="7">
        <f t="shared" si="41"/>
        <v>117617.86174193253</v>
      </c>
      <c r="R94" s="7">
        <f t="shared" si="42"/>
        <v>118671.92118997868</v>
      </c>
      <c r="S94" s="13">
        <f>IF('BANCO DE DADOS'!$AD$32="Sim",R94,Q94)</f>
        <v>118671.92118997868</v>
      </c>
      <c r="T94" s="9">
        <f t="shared" si="43"/>
        <v>90</v>
      </c>
      <c r="U94" s="18">
        <f t="shared" ca="1" si="44"/>
        <v>47423</v>
      </c>
      <c r="V94" s="24"/>
      <c r="W94" s="24"/>
      <c r="X94" s="24"/>
    </row>
    <row r="95" spans="2:24" x14ac:dyDescent="0.2">
      <c r="B95" s="18">
        <f t="shared" ca="1" si="32"/>
        <v>47423</v>
      </c>
      <c r="C95" s="9">
        <f t="shared" si="45"/>
        <v>91</v>
      </c>
      <c r="D95" s="9"/>
      <c r="E95" s="13">
        <f t="shared" si="33"/>
        <v>800</v>
      </c>
      <c r="F95" s="14">
        <f t="shared" si="34"/>
        <v>74800</v>
      </c>
      <c r="G95" s="15">
        <f t="shared" si="35"/>
        <v>0.62020355099430602</v>
      </c>
      <c r="H95" s="13">
        <f t="shared" si="36"/>
        <v>1116.0515354776148</v>
      </c>
      <c r="I95" s="13">
        <f t="shared" si="37"/>
        <v>44733.91327741016</v>
      </c>
      <c r="J95" s="15">
        <f t="shared" si="29"/>
        <v>0.37979644900569398</v>
      </c>
      <c r="K95" s="13">
        <f t="shared" si="38"/>
        <v>45805.565511647204</v>
      </c>
      <c r="L95" s="13">
        <f t="shared" si="46"/>
        <v>1343138.80246145</v>
      </c>
      <c r="M95" s="15">
        <f t="shared" si="39"/>
        <v>0.37979644900569398</v>
      </c>
      <c r="N95" s="13">
        <f t="shared" si="30"/>
        <v>0</v>
      </c>
      <c r="O95" s="13">
        <f t="shared" si="40"/>
        <v>-1071.652234237059</v>
      </c>
      <c r="P95" s="15">
        <f t="shared" si="31"/>
        <v>-8.9652568451432345E-3</v>
      </c>
      <c r="Q95" s="7">
        <f t="shared" si="41"/>
        <v>119533.91327741015</v>
      </c>
      <c r="R95" s="7">
        <f t="shared" si="42"/>
        <v>120605.5655116472</v>
      </c>
      <c r="S95" s="13">
        <f>IF('BANCO DE DADOS'!$AD$32="Sim",R95,Q95)</f>
        <v>120605.5655116472</v>
      </c>
      <c r="T95" s="9">
        <f t="shared" si="43"/>
        <v>91</v>
      </c>
      <c r="U95" s="18">
        <f t="shared" ca="1" si="44"/>
        <v>47453</v>
      </c>
      <c r="V95" s="24"/>
      <c r="W95" s="24"/>
      <c r="X95" s="24"/>
    </row>
    <row r="96" spans="2:24" x14ac:dyDescent="0.2">
      <c r="B96" s="18">
        <f t="shared" ca="1" si="32"/>
        <v>47453</v>
      </c>
      <c r="C96" s="9">
        <f t="shared" si="45"/>
        <v>92</v>
      </c>
      <c r="D96" s="9"/>
      <c r="E96" s="13">
        <f t="shared" si="33"/>
        <v>800</v>
      </c>
      <c r="F96" s="14">
        <f t="shared" si="34"/>
        <v>75600</v>
      </c>
      <c r="G96" s="15">
        <f t="shared" si="35"/>
        <v>0.61685302291439381</v>
      </c>
      <c r="H96" s="13">
        <f t="shared" si="36"/>
        <v>1134.232551749752</v>
      </c>
      <c r="I96" s="13">
        <f t="shared" si="37"/>
        <v>45868.145829159912</v>
      </c>
      <c r="J96" s="15">
        <f t="shared" si="29"/>
        <v>0.38314697708560619</v>
      </c>
      <c r="K96" s="13">
        <f t="shared" si="38"/>
        <v>46957.557783893179</v>
      </c>
      <c r="L96" s="13">
        <f t="shared" si="46"/>
        <v>1390096.3602453431</v>
      </c>
      <c r="M96" s="15">
        <f t="shared" si="39"/>
        <v>0.38314697708560619</v>
      </c>
      <c r="N96" s="13">
        <f t="shared" si="30"/>
        <v>0</v>
      </c>
      <c r="O96" s="13">
        <f t="shared" si="40"/>
        <v>-1089.4119547332812</v>
      </c>
      <c r="P96" s="15">
        <f t="shared" si="31"/>
        <v>-8.9687049003406676E-3</v>
      </c>
      <c r="Q96" s="7">
        <f t="shared" si="41"/>
        <v>121468.1458291599</v>
      </c>
      <c r="R96" s="7">
        <f t="shared" si="42"/>
        <v>122557.55778389318</v>
      </c>
      <c r="S96" s="13">
        <f>IF('BANCO DE DADOS'!$AD$32="Sim",R96,Q96)</f>
        <v>122557.55778389318</v>
      </c>
      <c r="T96" s="9">
        <f t="shared" si="43"/>
        <v>92</v>
      </c>
      <c r="U96" s="18">
        <f t="shared" ca="1" si="44"/>
        <v>47484</v>
      </c>
      <c r="V96" s="24"/>
      <c r="W96" s="24"/>
      <c r="X96" s="24"/>
    </row>
    <row r="97" spans="2:24" x14ac:dyDescent="0.2">
      <c r="B97" s="18">
        <f t="shared" ca="1" si="32"/>
        <v>47484</v>
      </c>
      <c r="C97" s="9">
        <f t="shared" si="45"/>
        <v>93</v>
      </c>
      <c r="D97" s="9"/>
      <c r="E97" s="13">
        <f t="shared" si="33"/>
        <v>800</v>
      </c>
      <c r="F97" s="14">
        <f t="shared" si="34"/>
        <v>76400</v>
      </c>
      <c r="G97" s="15">
        <f t="shared" si="35"/>
        <v>0.61351628357810473</v>
      </c>
      <c r="H97" s="13">
        <f t="shared" si="36"/>
        <v>1152.5860839206355</v>
      </c>
      <c r="I97" s="13">
        <f t="shared" si="37"/>
        <v>47020.731913080548</v>
      </c>
      <c r="J97" s="15">
        <f t="shared" si="29"/>
        <v>0.38648371642189527</v>
      </c>
      <c r="K97" s="13">
        <f t="shared" si="38"/>
        <v>48128.072106620399</v>
      </c>
      <c r="L97" s="13">
        <f t="shared" si="46"/>
        <v>1438224.4323519634</v>
      </c>
      <c r="M97" s="15">
        <f t="shared" si="39"/>
        <v>0.38648371642189522</v>
      </c>
      <c r="N97" s="13">
        <f t="shared" si="30"/>
        <v>0</v>
      </c>
      <c r="O97" s="13">
        <f t="shared" si="40"/>
        <v>-1107.3401935398724</v>
      </c>
      <c r="P97" s="15">
        <f t="shared" si="31"/>
        <v>-8.9720760554209047E-3</v>
      </c>
      <c r="Q97" s="7">
        <f t="shared" si="41"/>
        <v>123420.73191308053</v>
      </c>
      <c r="R97" s="7">
        <f t="shared" si="42"/>
        <v>124528.0721066204</v>
      </c>
      <c r="S97" s="13">
        <f>IF('BANCO DE DADOS'!$AD$32="Sim",R97,Q97)</f>
        <v>124528.0721066204</v>
      </c>
      <c r="T97" s="9">
        <f t="shared" si="43"/>
        <v>93</v>
      </c>
      <c r="U97" s="18">
        <f t="shared" ca="1" si="44"/>
        <v>47515</v>
      </c>
      <c r="V97" s="24"/>
      <c r="W97" s="24"/>
      <c r="X97" s="24"/>
    </row>
    <row r="98" spans="2:24" x14ac:dyDescent="0.2">
      <c r="B98" s="18">
        <f t="shared" ca="1" si="32"/>
        <v>47515</v>
      </c>
      <c r="C98" s="9">
        <f t="shared" si="45"/>
        <v>94</v>
      </c>
      <c r="D98" s="9"/>
      <c r="E98" s="13">
        <f t="shared" si="33"/>
        <v>800</v>
      </c>
      <c r="F98" s="14">
        <f t="shared" si="34"/>
        <v>77200</v>
      </c>
      <c r="G98" s="15">
        <f t="shared" si="35"/>
        <v>0.61019330654141724</v>
      </c>
      <c r="H98" s="13">
        <f t="shared" si="36"/>
        <v>1171.1137689579068</v>
      </c>
      <c r="I98" s="13">
        <f t="shared" si="37"/>
        <v>48191.845682038453</v>
      </c>
      <c r="J98" s="15">
        <f t="shared" si="29"/>
        <v>0.38980669345858276</v>
      </c>
      <c r="K98" s="13">
        <f t="shared" si="38"/>
        <v>49317.284231730606</v>
      </c>
      <c r="L98" s="13">
        <f t="shared" si="46"/>
        <v>1487541.7165836939</v>
      </c>
      <c r="M98" s="15">
        <f t="shared" si="39"/>
        <v>0.38980669345858282</v>
      </c>
      <c r="N98" s="13">
        <f t="shared" si="30"/>
        <v>0</v>
      </c>
      <c r="O98" s="13">
        <f t="shared" si="40"/>
        <v>-1125.438549692175</v>
      </c>
      <c r="P98" s="15">
        <f t="shared" si="31"/>
        <v>-8.975372709211081E-3</v>
      </c>
      <c r="Q98" s="7">
        <f t="shared" si="41"/>
        <v>125391.84568203843</v>
      </c>
      <c r="R98" s="7">
        <f t="shared" si="42"/>
        <v>126517.28423173061</v>
      </c>
      <c r="S98" s="13">
        <f>IF('BANCO DE DADOS'!$AD$32="Sim",R98,Q98)</f>
        <v>126517.28423173061</v>
      </c>
      <c r="T98" s="9">
        <f t="shared" si="43"/>
        <v>94</v>
      </c>
      <c r="U98" s="18">
        <f t="shared" ca="1" si="44"/>
        <v>47543</v>
      </c>
      <c r="V98" s="24"/>
      <c r="W98" s="24"/>
      <c r="X98" s="24"/>
    </row>
    <row r="99" spans="2:24" x14ac:dyDescent="0.2">
      <c r="B99" s="18">
        <f t="shared" ca="1" si="32"/>
        <v>47543</v>
      </c>
      <c r="C99" s="9">
        <f t="shared" si="45"/>
        <v>95</v>
      </c>
      <c r="D99" s="9"/>
      <c r="E99" s="13">
        <f t="shared" si="33"/>
        <v>800</v>
      </c>
      <c r="F99" s="14">
        <f t="shared" si="34"/>
        <v>78000</v>
      </c>
      <c r="G99" s="15">
        <f t="shared" si="35"/>
        <v>0.60688406531607009</v>
      </c>
      <c r="H99" s="13">
        <f t="shared" si="36"/>
        <v>1189.8172593620538</v>
      </c>
      <c r="I99" s="13">
        <f t="shared" si="37"/>
        <v>49381.662941400507</v>
      </c>
      <c r="J99" s="15">
        <f t="shared" si="29"/>
        <v>0.39311593468392991</v>
      </c>
      <c r="K99" s="13">
        <f t="shared" si="38"/>
        <v>50525.371578798949</v>
      </c>
      <c r="L99" s="13">
        <f t="shared" si="46"/>
        <v>1538067.0881624927</v>
      </c>
      <c r="M99" s="15">
        <f t="shared" si="39"/>
        <v>0.39311593468392991</v>
      </c>
      <c r="N99" s="13">
        <f t="shared" si="30"/>
        <v>0</v>
      </c>
      <c r="O99" s="13">
        <f t="shared" si="40"/>
        <v>-1143.7086373984639</v>
      </c>
      <c r="P99" s="15">
        <f t="shared" si="31"/>
        <v>-8.9785971621724348E-3</v>
      </c>
      <c r="Q99" s="7">
        <f t="shared" si="41"/>
        <v>127381.66294140049</v>
      </c>
      <c r="R99" s="7">
        <f t="shared" si="42"/>
        <v>128525.37157879895</v>
      </c>
      <c r="S99" s="13">
        <f>IF('BANCO DE DADOS'!$AD$32="Sim",R99,Q99)</f>
        <v>128525.37157879895</v>
      </c>
      <c r="T99" s="9">
        <f t="shared" si="43"/>
        <v>95</v>
      </c>
      <c r="U99" s="18">
        <f t="shared" ca="1" si="44"/>
        <v>47574</v>
      </c>
      <c r="V99" s="24"/>
      <c r="W99" s="24"/>
      <c r="X99" s="24"/>
    </row>
    <row r="100" spans="2:24" x14ac:dyDescent="0.2">
      <c r="B100" s="18">
        <f t="shared" ca="1" si="32"/>
        <v>47574</v>
      </c>
      <c r="C100" s="9">
        <f t="shared" si="45"/>
        <v>96</v>
      </c>
      <c r="D100" s="9">
        <v>8</v>
      </c>
      <c r="E100" s="13">
        <f t="shared" si="33"/>
        <v>800</v>
      </c>
      <c r="F100" s="14">
        <f t="shared" si="34"/>
        <v>78800</v>
      </c>
      <c r="G100" s="15">
        <f t="shared" si="35"/>
        <v>0.60358853336328144</v>
      </c>
      <c r="H100" s="13">
        <f t="shared" si="36"/>
        <v>1208.6982233137999</v>
      </c>
      <c r="I100" s="13">
        <f t="shared" si="37"/>
        <v>50590.361164714304</v>
      </c>
      <c r="J100" s="15">
        <f t="shared" si="29"/>
        <v>0.39641146663671856</v>
      </c>
      <c r="K100" s="13">
        <f t="shared" si="38"/>
        <v>51752.513250898177</v>
      </c>
      <c r="L100" s="13">
        <f t="shared" si="46"/>
        <v>1589819.6014133908</v>
      </c>
      <c r="M100" s="15">
        <f t="shared" si="39"/>
        <v>0.39641146663671856</v>
      </c>
      <c r="N100" s="13">
        <f t="shared" si="30"/>
        <v>0</v>
      </c>
      <c r="O100" s="13">
        <f t="shared" si="40"/>
        <v>-1162.1520861838944</v>
      </c>
      <c r="P100" s="15">
        <f t="shared" si="31"/>
        <v>-8.9817516213937416E-3</v>
      </c>
      <c r="Q100" s="7">
        <f t="shared" si="41"/>
        <v>129390.36116471428</v>
      </c>
      <c r="R100" s="7">
        <f t="shared" si="42"/>
        <v>130552.51325089818</v>
      </c>
      <c r="S100" s="13">
        <f>IF('BANCO DE DADOS'!$AD$32="Sim",R100,Q100)</f>
        <v>130552.51325089818</v>
      </c>
      <c r="T100" s="9">
        <f t="shared" si="43"/>
        <v>96</v>
      </c>
      <c r="U100" s="18">
        <f t="shared" ca="1" si="44"/>
        <v>47604</v>
      </c>
      <c r="V100" s="24"/>
      <c r="W100" s="24"/>
      <c r="X100" s="24"/>
    </row>
    <row r="101" spans="2:24" x14ac:dyDescent="0.2">
      <c r="B101" s="18">
        <f t="shared" ca="1" si="32"/>
        <v>47604</v>
      </c>
      <c r="C101" s="9">
        <f t="shared" si="45"/>
        <v>97</v>
      </c>
      <c r="D101" s="9"/>
      <c r="E101" s="13">
        <f t="shared" si="33"/>
        <v>800</v>
      </c>
      <c r="F101" s="14">
        <f t="shared" si="34"/>
        <v>79600</v>
      </c>
      <c r="G101" s="15">
        <f t="shared" si="35"/>
        <v>0.60030668408793375</v>
      </c>
      <c r="H101" s="13">
        <f t="shared" si="36"/>
        <v>1227.7583448228893</v>
      </c>
      <c r="I101" s="13">
        <f t="shared" si="37"/>
        <v>51818.119509537195</v>
      </c>
      <c r="J101" s="15">
        <f t="shared" si="29"/>
        <v>0.39969331591206625</v>
      </c>
      <c r="K101" s="13">
        <f t="shared" si="38"/>
        <v>52998.890050573013</v>
      </c>
      <c r="L101" s="13">
        <f t="shared" si="46"/>
        <v>1642818.4914639639</v>
      </c>
      <c r="M101" s="15">
        <f t="shared" si="39"/>
        <v>0.39969331591206619</v>
      </c>
      <c r="N101" s="13">
        <f t="shared" si="30"/>
        <v>0</v>
      </c>
      <c r="O101" s="13">
        <f t="shared" si="40"/>
        <v>-1180.7705410358321</v>
      </c>
      <c r="P101" s="15">
        <f t="shared" si="31"/>
        <v>-8.9848382052837242E-3</v>
      </c>
      <c r="Q101" s="7">
        <f t="shared" si="41"/>
        <v>131418.11950953718</v>
      </c>
      <c r="R101" s="7">
        <f t="shared" si="42"/>
        <v>132598.89005057301</v>
      </c>
      <c r="S101" s="13">
        <f>IF('BANCO DE DADOS'!$AD$32="Sim",R101,Q101)</f>
        <v>132598.89005057301</v>
      </c>
      <c r="T101" s="9">
        <f t="shared" si="43"/>
        <v>97</v>
      </c>
      <c r="U101" s="18">
        <f t="shared" ca="1" si="44"/>
        <v>47635</v>
      </c>
      <c r="V101" s="24"/>
      <c r="W101" s="24"/>
      <c r="X101" s="24"/>
    </row>
    <row r="102" spans="2:24" x14ac:dyDescent="0.2">
      <c r="B102" s="18">
        <f t="shared" ca="1" si="32"/>
        <v>47635</v>
      </c>
      <c r="C102" s="9">
        <f t="shared" si="45"/>
        <v>98</v>
      </c>
      <c r="D102" s="9"/>
      <c r="E102" s="13">
        <f t="shared" si="33"/>
        <v>800</v>
      </c>
      <c r="F102" s="14">
        <f t="shared" si="34"/>
        <v>80400</v>
      </c>
      <c r="G102" s="15">
        <f t="shared" si="35"/>
        <v>0.59703849083319527</v>
      </c>
      <c r="H102" s="13">
        <f t="shared" si="36"/>
        <v>1246.9993238782868</v>
      </c>
      <c r="I102" s="13">
        <f t="shared" si="37"/>
        <v>53065.118833415479</v>
      </c>
      <c r="J102" s="15">
        <f t="shared" si="29"/>
        <v>0.40296150916680473</v>
      </c>
      <c r="K102" s="13">
        <f t="shared" si="38"/>
        <v>54264.684495966125</v>
      </c>
      <c r="L102" s="13">
        <f t="shared" si="46"/>
        <v>1697083.1759599301</v>
      </c>
      <c r="M102" s="15">
        <f t="shared" si="39"/>
        <v>0.40296150916680479</v>
      </c>
      <c r="N102" s="13">
        <f t="shared" si="30"/>
        <v>0</v>
      </c>
      <c r="O102" s="13">
        <f t="shared" si="40"/>
        <v>-1199.5656625506526</v>
      </c>
      <c r="P102" s="15">
        <f t="shared" si="31"/>
        <v>-8.9878589479839358E-3</v>
      </c>
      <c r="Q102" s="7">
        <f t="shared" si="41"/>
        <v>133465.11883341547</v>
      </c>
      <c r="R102" s="7">
        <f t="shared" si="42"/>
        <v>134664.68449596612</v>
      </c>
      <c r="S102" s="13">
        <f>IF('BANCO DE DADOS'!$AD$32="Sim",R102,Q102)</f>
        <v>134664.68449596612</v>
      </c>
      <c r="T102" s="9">
        <f t="shared" si="43"/>
        <v>98</v>
      </c>
      <c r="U102" s="18">
        <f t="shared" ca="1" si="44"/>
        <v>47665</v>
      </c>
      <c r="V102" s="24"/>
      <c r="W102" s="24"/>
      <c r="X102" s="24"/>
    </row>
    <row r="103" spans="2:24" x14ac:dyDescent="0.2">
      <c r="B103" s="18">
        <f t="shared" ca="1" si="32"/>
        <v>47665</v>
      </c>
      <c r="C103" s="9">
        <f t="shared" si="45"/>
        <v>99</v>
      </c>
      <c r="D103" s="9"/>
      <c r="E103" s="13">
        <f t="shared" si="33"/>
        <v>800</v>
      </c>
      <c r="F103" s="14">
        <f t="shared" si="34"/>
        <v>81200</v>
      </c>
      <c r="G103" s="15">
        <f t="shared" si="35"/>
        <v>0.5937839268755476</v>
      </c>
      <c r="H103" s="13">
        <f t="shared" si="36"/>
        <v>1266.4228765997993</v>
      </c>
      <c r="I103" s="13">
        <f t="shared" si="37"/>
        <v>54331.541710015277</v>
      </c>
      <c r="J103" s="15">
        <f t="shared" si="29"/>
        <v>0.4062160731244524</v>
      </c>
      <c r="K103" s="13">
        <f t="shared" si="38"/>
        <v>55550.080837096961</v>
      </c>
      <c r="L103" s="13">
        <f t="shared" si="46"/>
        <v>1752633.2567970271</v>
      </c>
      <c r="M103" s="15">
        <f t="shared" si="39"/>
        <v>0.40621607312445246</v>
      </c>
      <c r="N103" s="13">
        <f t="shared" si="30"/>
        <v>0</v>
      </c>
      <c r="O103" s="13">
        <f t="shared" si="40"/>
        <v>-1218.5391270816908</v>
      </c>
      <c r="P103" s="15">
        <f t="shared" si="31"/>
        <v>-8.9908158035189329E-3</v>
      </c>
      <c r="Q103" s="7">
        <f t="shared" si="41"/>
        <v>135531.54171001527</v>
      </c>
      <c r="R103" s="7">
        <f t="shared" si="42"/>
        <v>136750.08083709696</v>
      </c>
      <c r="S103" s="13">
        <f>IF('BANCO DE DADOS'!$AD$32="Sim",R103,Q103)</f>
        <v>136750.08083709696</v>
      </c>
      <c r="T103" s="9">
        <f t="shared" si="43"/>
        <v>99</v>
      </c>
      <c r="U103" s="18">
        <f t="shared" ca="1" si="44"/>
        <v>47696</v>
      </c>
      <c r="V103" s="24"/>
      <c r="W103" s="24"/>
      <c r="X103" s="24"/>
    </row>
    <row r="104" spans="2:24" x14ac:dyDescent="0.2">
      <c r="B104" s="18">
        <f t="shared" ca="1" si="32"/>
        <v>47696</v>
      </c>
      <c r="C104" s="9">
        <f t="shared" si="45"/>
        <v>100</v>
      </c>
      <c r="D104" s="9"/>
      <c r="E104" s="13">
        <f t="shared" si="33"/>
        <v>800</v>
      </c>
      <c r="F104" s="14">
        <f t="shared" si="34"/>
        <v>82000</v>
      </c>
      <c r="G104" s="15">
        <f t="shared" si="35"/>
        <v>0.59054296542019136</v>
      </c>
      <c r="H104" s="13">
        <f t="shared" si="36"/>
        <v>1286.0307353911403</v>
      </c>
      <c r="I104" s="13">
        <f t="shared" si="37"/>
        <v>55617.572445406418</v>
      </c>
      <c r="J104" s="15">
        <f t="shared" si="29"/>
        <v>0.40945703457980864</v>
      </c>
      <c r="K104" s="13">
        <f t="shared" si="38"/>
        <v>56855.265072295326</v>
      </c>
      <c r="L104" s="13">
        <f t="shared" si="46"/>
        <v>1809488.5218693223</v>
      </c>
      <c r="M104" s="15">
        <f t="shared" si="39"/>
        <v>0.40945703457980864</v>
      </c>
      <c r="N104" s="13">
        <f t="shared" si="30"/>
        <v>0</v>
      </c>
      <c r="O104" s="13">
        <f t="shared" si="40"/>
        <v>-1237.692626888922</v>
      </c>
      <c r="P104" s="15">
        <f t="shared" si="31"/>
        <v>-8.9937106497058796E-3</v>
      </c>
      <c r="Q104" s="7">
        <f t="shared" si="41"/>
        <v>137617.5724454064</v>
      </c>
      <c r="R104" s="7">
        <f t="shared" si="42"/>
        <v>138855.26507229533</v>
      </c>
      <c r="S104" s="13">
        <f>IF('BANCO DE DADOS'!$AD$32="Sim",R104,Q104)</f>
        <v>138855.26507229533</v>
      </c>
      <c r="T104" s="9">
        <f t="shared" si="43"/>
        <v>100</v>
      </c>
      <c r="U104" s="18">
        <f t="shared" ca="1" si="44"/>
        <v>47727</v>
      </c>
      <c r="V104" s="24"/>
      <c r="W104" s="24"/>
      <c r="X104" s="24"/>
    </row>
    <row r="105" spans="2:24" x14ac:dyDescent="0.2">
      <c r="B105" s="18">
        <f t="shared" ca="1" si="32"/>
        <v>47727</v>
      </c>
      <c r="C105" s="9">
        <f t="shared" si="45"/>
        <v>101</v>
      </c>
      <c r="D105" s="9"/>
      <c r="E105" s="13">
        <f t="shared" si="33"/>
        <v>800</v>
      </c>
      <c r="F105" s="14">
        <f t="shared" si="34"/>
        <v>82800</v>
      </c>
      <c r="G105" s="27">
        <f t="shared" si="35"/>
        <v>0.5873155795968058</v>
      </c>
      <c r="H105" s="13">
        <f t="shared" si="36"/>
        <v>1305.8246490944427</v>
      </c>
      <c r="I105" s="13">
        <f t="shared" si="37"/>
        <v>56923.397094500862</v>
      </c>
      <c r="J105" s="27">
        <f t="shared" si="29"/>
        <v>0.4126844204031942</v>
      </c>
      <c r="K105" s="13">
        <f t="shared" si="38"/>
        <v>58180.42496479064</v>
      </c>
      <c r="L105" s="13">
        <f t="shared" si="46"/>
        <v>1867668.946834113</v>
      </c>
      <c r="M105" s="27">
        <f t="shared" si="39"/>
        <v>0.41268442040319425</v>
      </c>
      <c r="N105" s="13">
        <f t="shared" si="30"/>
        <v>0</v>
      </c>
      <c r="O105" s="13">
        <f t="shared" si="40"/>
        <v>-1257.0278702898067</v>
      </c>
      <c r="P105" s="27">
        <f t="shared" si="31"/>
        <v>-8.9965452918355955E-3</v>
      </c>
      <c r="Q105" s="7">
        <f t="shared" si="41"/>
        <v>139723.39709450083</v>
      </c>
      <c r="R105" s="7">
        <f t="shared" si="42"/>
        <v>140980.42496479064</v>
      </c>
      <c r="S105" s="13">
        <f>IF('BANCO DE DADOS'!$AD$32="Sim",R105,Q105)</f>
        <v>140980.42496479064</v>
      </c>
      <c r="T105" s="9">
        <f t="shared" si="43"/>
        <v>101</v>
      </c>
      <c r="U105" s="18">
        <f t="shared" ca="1" si="44"/>
        <v>47757</v>
      </c>
      <c r="V105" s="24"/>
      <c r="W105" s="24"/>
      <c r="X105" s="24"/>
    </row>
    <row r="106" spans="2:24" x14ac:dyDescent="0.2">
      <c r="B106" s="18">
        <f t="shared" ca="1" si="32"/>
        <v>47757</v>
      </c>
      <c r="C106" s="9">
        <f t="shared" si="45"/>
        <v>102</v>
      </c>
      <c r="D106" s="9"/>
      <c r="E106" s="13">
        <f t="shared" si="33"/>
        <v>800</v>
      </c>
      <c r="F106" s="14">
        <f t="shared" si="34"/>
        <v>83600</v>
      </c>
      <c r="G106" s="27">
        <f t="shared" si="35"/>
        <v>0.58410174245563817</v>
      </c>
      <c r="H106" s="13">
        <f t="shared" si="36"/>
        <v>1325.8063831462407</v>
      </c>
      <c r="I106" s="13">
        <f t="shared" si="37"/>
        <v>58249.203477647105</v>
      </c>
      <c r="J106" s="27">
        <f t="shared" si="29"/>
        <v>0.41589825754436183</v>
      </c>
      <c r="K106" s="13">
        <f t="shared" si="38"/>
        <v>59525.750059458718</v>
      </c>
      <c r="L106" s="13">
        <f t="shared" si="46"/>
        <v>1927194.6968935716</v>
      </c>
      <c r="M106" s="27">
        <f t="shared" si="39"/>
        <v>0.41589825754436183</v>
      </c>
      <c r="N106" s="13">
        <f t="shared" si="30"/>
        <v>0</v>
      </c>
      <c r="O106" s="13">
        <f t="shared" si="40"/>
        <v>-1276.54658181165</v>
      </c>
      <c r="P106" s="27">
        <f t="shared" si="31"/>
        <v>-8.9993214661428199E-3</v>
      </c>
      <c r="Q106" s="7">
        <f t="shared" si="41"/>
        <v>141849.20347764707</v>
      </c>
      <c r="R106" s="7">
        <f t="shared" si="42"/>
        <v>143125.75005945872</v>
      </c>
      <c r="S106" s="13">
        <f>IF('BANCO DE DADOS'!$AD$32="Sim",R106,Q106)</f>
        <v>143125.75005945872</v>
      </c>
      <c r="T106" s="9">
        <f t="shared" si="43"/>
        <v>102</v>
      </c>
      <c r="U106" s="18">
        <f t="shared" ca="1" si="44"/>
        <v>47788</v>
      </c>
      <c r="V106" s="24"/>
      <c r="W106" s="24"/>
      <c r="X106" s="24"/>
    </row>
    <row r="107" spans="2:24" x14ac:dyDescent="0.2">
      <c r="B107" s="18">
        <f t="shared" ca="1" si="32"/>
        <v>47788</v>
      </c>
      <c r="C107" s="9">
        <f t="shared" si="45"/>
        <v>103</v>
      </c>
      <c r="D107" s="9"/>
      <c r="E107" s="13">
        <f t="shared" si="33"/>
        <v>800</v>
      </c>
      <c r="F107" s="14">
        <f t="shared" si="34"/>
        <v>84400</v>
      </c>
      <c r="G107" s="27">
        <f t="shared" si="35"/>
        <v>0.58090142696390201</v>
      </c>
      <c r="H107" s="13">
        <f t="shared" si="36"/>
        <v>1345.9777197349304</v>
      </c>
      <c r="I107" s="13">
        <f t="shared" si="37"/>
        <v>59595.181197382037</v>
      </c>
      <c r="J107" s="27">
        <f t="shared" si="29"/>
        <v>0.41909857303609799</v>
      </c>
      <c r="K107" s="13">
        <f t="shared" si="38"/>
        <v>60891.431699727487</v>
      </c>
      <c r="L107" s="13">
        <f t="shared" si="46"/>
        <v>1988086.1285932991</v>
      </c>
      <c r="M107" s="27">
        <f t="shared" si="39"/>
        <v>0.41909857303609804</v>
      </c>
      <c r="N107" s="13">
        <f t="shared" si="30"/>
        <v>0</v>
      </c>
      <c r="O107" s="13">
        <f t="shared" si="40"/>
        <v>-1296.2505023455014</v>
      </c>
      <c r="P107" s="27">
        <f t="shared" si="31"/>
        <v>-9.0020408430797477E-3</v>
      </c>
      <c r="Q107" s="7">
        <f t="shared" si="41"/>
        <v>143995.18119738199</v>
      </c>
      <c r="R107" s="7">
        <f t="shared" si="42"/>
        <v>145291.43169972749</v>
      </c>
      <c r="S107" s="13">
        <f>IF('BANCO DE DADOS'!$AD$32="Sim",R107,Q107)</f>
        <v>145291.43169972749</v>
      </c>
      <c r="T107" s="9">
        <f t="shared" si="43"/>
        <v>103</v>
      </c>
      <c r="U107" s="18">
        <f t="shared" ca="1" si="44"/>
        <v>47818</v>
      </c>
      <c r="V107" s="24"/>
      <c r="W107" s="24"/>
      <c r="X107" s="24"/>
    </row>
    <row r="108" spans="2:24" x14ac:dyDescent="0.2">
      <c r="B108" s="18">
        <f t="shared" ca="1" si="32"/>
        <v>47818</v>
      </c>
      <c r="C108" s="9">
        <f t="shared" si="45"/>
        <v>104</v>
      </c>
      <c r="D108" s="9"/>
      <c r="E108" s="13">
        <f t="shared" si="33"/>
        <v>800</v>
      </c>
      <c r="F108" s="14">
        <f t="shared" si="34"/>
        <v>85200</v>
      </c>
      <c r="G108" s="27">
        <f t="shared" si="35"/>
        <v>0.5777146060024636</v>
      </c>
      <c r="H108" s="13">
        <f t="shared" si="36"/>
        <v>1366.3404579597236</v>
      </c>
      <c r="I108" s="13">
        <f t="shared" si="37"/>
        <v>60961.521655341763</v>
      </c>
      <c r="J108" s="27">
        <f t="shared" si="29"/>
        <v>0.4222853939975364</v>
      </c>
      <c r="K108" s="13">
        <f t="shared" si="38"/>
        <v>62277.663044642977</v>
      </c>
      <c r="L108" s="13">
        <f t="shared" si="46"/>
        <v>2050363.791637942</v>
      </c>
      <c r="M108" s="27">
        <f t="shared" si="39"/>
        <v>0.42228539399753645</v>
      </c>
      <c r="N108" s="13">
        <f t="shared" si="30"/>
        <v>0</v>
      </c>
      <c r="O108" s="13">
        <f t="shared" si="40"/>
        <v>-1316.1413893012796</v>
      </c>
      <c r="P108" s="27">
        <f t="shared" si="31"/>
        <v>-9.0047050304034593E-3</v>
      </c>
      <c r="Q108" s="7">
        <f t="shared" si="41"/>
        <v>146161.5216553417</v>
      </c>
      <c r="R108" s="7">
        <f t="shared" si="42"/>
        <v>147477.66304464298</v>
      </c>
      <c r="S108" s="13">
        <f>IF('BANCO DE DADOS'!$AD$32="Sim",R108,Q108)</f>
        <v>147477.66304464298</v>
      </c>
      <c r="T108" s="9">
        <f t="shared" si="43"/>
        <v>104</v>
      </c>
      <c r="U108" s="18">
        <f t="shared" ca="1" si="44"/>
        <v>47849</v>
      </c>
      <c r="V108" s="24"/>
      <c r="W108" s="24"/>
      <c r="X108" s="24"/>
    </row>
    <row r="109" spans="2:24" x14ac:dyDescent="0.2">
      <c r="B109" s="18">
        <f t="shared" ca="1" si="32"/>
        <v>47849</v>
      </c>
      <c r="C109" s="9">
        <f t="shared" si="45"/>
        <v>105</v>
      </c>
      <c r="D109" s="9"/>
      <c r="E109" s="13">
        <f t="shared" si="33"/>
        <v>800</v>
      </c>
      <c r="F109" s="14">
        <f t="shared" si="34"/>
        <v>86000</v>
      </c>
      <c r="G109" s="15">
        <f t="shared" si="35"/>
        <v>0.57454125236279885</v>
      </c>
      <c r="H109" s="13">
        <f t="shared" si="36"/>
        <v>1386.8964139911131</v>
      </c>
      <c r="I109" s="13">
        <f t="shared" si="37"/>
        <v>62348.418069332874</v>
      </c>
      <c r="J109" s="15">
        <f t="shared" si="29"/>
        <v>0.42545874763720115</v>
      </c>
      <c r="K109" s="13">
        <f t="shared" si="38"/>
        <v>63684.639086097479</v>
      </c>
      <c r="L109" s="13">
        <f t="shared" si="46"/>
        <v>2114048.4307240397</v>
      </c>
      <c r="M109" s="15">
        <f t="shared" si="39"/>
        <v>0.42545874763720115</v>
      </c>
      <c r="N109" s="13">
        <f t="shared" si="30"/>
        <v>0</v>
      </c>
      <c r="O109" s="13">
        <f t="shared" si="40"/>
        <v>-1336.2210167646699</v>
      </c>
      <c r="P109" s="15">
        <f t="shared" si="31"/>
        <v>-9.0073155760930831E-3</v>
      </c>
      <c r="Q109" s="7">
        <f t="shared" si="41"/>
        <v>148348.41806933281</v>
      </c>
      <c r="R109" s="7">
        <f t="shared" si="42"/>
        <v>149684.63908609748</v>
      </c>
      <c r="S109" s="13">
        <f>IF('BANCO DE DADOS'!$AD$32="Sim",R109,Q109)</f>
        <v>149684.63908609748</v>
      </c>
      <c r="T109" s="9">
        <f t="shared" si="43"/>
        <v>105</v>
      </c>
      <c r="U109" s="18">
        <f t="shared" ca="1" si="44"/>
        <v>47880</v>
      </c>
      <c r="V109" s="24"/>
      <c r="W109" s="24"/>
      <c r="X109" s="24"/>
    </row>
    <row r="110" spans="2:24" x14ac:dyDescent="0.2">
      <c r="B110" s="18">
        <f t="shared" ca="1" si="32"/>
        <v>47880</v>
      </c>
      <c r="C110" s="9">
        <f t="shared" si="45"/>
        <v>106</v>
      </c>
      <c r="D110" s="9"/>
      <c r="E110" s="13">
        <f t="shared" si="33"/>
        <v>800</v>
      </c>
      <c r="F110" s="14">
        <f t="shared" si="34"/>
        <v>86800</v>
      </c>
      <c r="G110" s="15">
        <f t="shared" si="35"/>
        <v>0.5713813387442036</v>
      </c>
      <c r="H110" s="13">
        <f t="shared" si="36"/>
        <v>1407.6474212328569</v>
      </c>
      <c r="I110" s="13">
        <f t="shared" si="37"/>
        <v>63756.065490565728</v>
      </c>
      <c r="J110" s="15">
        <f t="shared" si="29"/>
        <v>0.4286186612557964</v>
      </c>
      <c r="K110" s="13">
        <f t="shared" si="38"/>
        <v>65112.556666220917</v>
      </c>
      <c r="L110" s="13">
        <f t="shared" si="46"/>
        <v>2179160.9873902607</v>
      </c>
      <c r="M110" s="15">
        <f t="shared" si="39"/>
        <v>0.4286186612557964</v>
      </c>
      <c r="N110" s="13">
        <f t="shared" si="30"/>
        <v>0</v>
      </c>
      <c r="O110" s="13">
        <f t="shared" si="40"/>
        <v>-1356.4911756552465</v>
      </c>
      <c r="P110" s="15">
        <f t="shared" si="31"/>
        <v>-9.0098739711037979E-3</v>
      </c>
      <c r="Q110" s="7">
        <f t="shared" si="41"/>
        <v>150556.06549056567</v>
      </c>
      <c r="R110" s="7">
        <f t="shared" si="42"/>
        <v>151912.55666622092</v>
      </c>
      <c r="S110" s="13">
        <f>IF('BANCO DE DADOS'!$AD$32="Sim",R110,Q110)</f>
        <v>151912.55666622092</v>
      </c>
      <c r="T110" s="9">
        <f t="shared" si="43"/>
        <v>106</v>
      </c>
      <c r="U110" s="18">
        <f t="shared" ca="1" si="44"/>
        <v>47908</v>
      </c>
      <c r="V110" s="24"/>
      <c r="W110" s="24"/>
      <c r="X110" s="24"/>
    </row>
    <row r="111" spans="2:24" x14ac:dyDescent="0.2">
      <c r="B111" s="18">
        <f t="shared" ca="1" si="32"/>
        <v>47908</v>
      </c>
      <c r="C111" s="9">
        <f t="shared" si="45"/>
        <v>107</v>
      </c>
      <c r="D111" s="9"/>
      <c r="E111" s="13">
        <f t="shared" si="33"/>
        <v>800</v>
      </c>
      <c r="F111" s="14">
        <f t="shared" si="34"/>
        <v>87600</v>
      </c>
      <c r="G111" s="15">
        <f t="shared" si="35"/>
        <v>0.56823483775123995</v>
      </c>
      <c r="H111" s="13">
        <f t="shared" si="36"/>
        <v>1428.5953304855018</v>
      </c>
      <c r="I111" s="13">
        <f t="shared" si="37"/>
        <v>65184.660821051228</v>
      </c>
      <c r="J111" s="15">
        <f t="shared" si="29"/>
        <v>0.43176516224876005</v>
      </c>
      <c r="K111" s="13">
        <f t="shared" si="38"/>
        <v>66561.614494937472</v>
      </c>
      <c r="L111" s="13">
        <f t="shared" si="46"/>
        <v>2245722.6018851981</v>
      </c>
      <c r="M111" s="15">
        <f t="shared" si="39"/>
        <v>0.43176516224875999</v>
      </c>
      <c r="N111" s="13">
        <f t="shared" si="30"/>
        <v>0</v>
      </c>
      <c r="O111" s="13">
        <f t="shared" si="40"/>
        <v>-1376.9536738863098</v>
      </c>
      <c r="P111" s="15">
        <f t="shared" si="31"/>
        <v>-9.0123816519713656E-3</v>
      </c>
      <c r="Q111" s="7">
        <f t="shared" si="41"/>
        <v>152784.66082105116</v>
      </c>
      <c r="R111" s="7">
        <f t="shared" si="42"/>
        <v>154161.61449493747</v>
      </c>
      <c r="S111" s="13">
        <f>IF('BANCO DE DADOS'!$AD$32="Sim",R111,Q111)</f>
        <v>154161.61449493747</v>
      </c>
      <c r="T111" s="9">
        <f t="shared" si="43"/>
        <v>107</v>
      </c>
      <c r="U111" s="18">
        <f t="shared" ca="1" si="44"/>
        <v>47939</v>
      </c>
      <c r="V111" s="24"/>
      <c r="W111" s="24"/>
      <c r="X111" s="24"/>
    </row>
    <row r="112" spans="2:24" x14ac:dyDescent="0.2">
      <c r="B112" s="18">
        <f t="shared" ca="1" si="32"/>
        <v>47939</v>
      </c>
      <c r="C112" s="9">
        <f t="shared" si="45"/>
        <v>108</v>
      </c>
      <c r="D112" s="9">
        <v>9</v>
      </c>
      <c r="E112" s="13">
        <f t="shared" si="33"/>
        <v>800</v>
      </c>
      <c r="F112" s="14">
        <f t="shared" si="34"/>
        <v>88400</v>
      </c>
      <c r="G112" s="15">
        <f t="shared" si="35"/>
        <v>0.56510172189140639</v>
      </c>
      <c r="H112" s="13">
        <f t="shared" si="36"/>
        <v>1449.7420101114574</v>
      </c>
      <c r="I112" s="13">
        <f t="shared" si="37"/>
        <v>66634.40283116269</v>
      </c>
      <c r="J112" s="15">
        <f t="shared" si="29"/>
        <v>0.43489827810859361</v>
      </c>
      <c r="K112" s="13">
        <f t="shared" si="38"/>
        <v>68032.013167688623</v>
      </c>
      <c r="L112" s="13">
        <f t="shared" si="46"/>
        <v>2313754.6150528868</v>
      </c>
      <c r="M112" s="15">
        <f t="shared" si="39"/>
        <v>0.43489827810859361</v>
      </c>
      <c r="N112" s="13">
        <f t="shared" si="30"/>
        <v>0</v>
      </c>
      <c r="O112" s="13">
        <f t="shared" si="40"/>
        <v>-1397.610336526006</v>
      </c>
      <c r="P112" s="15">
        <f t="shared" si="31"/>
        <v>-9.0148400032736484E-3</v>
      </c>
      <c r="Q112" s="7">
        <f t="shared" si="41"/>
        <v>155034.40283116262</v>
      </c>
      <c r="R112" s="7">
        <f t="shared" si="42"/>
        <v>156432.01316768862</v>
      </c>
      <c r="S112" s="13">
        <f>IF('BANCO DE DADOS'!$AD$32="Sim",R112,Q112)</f>
        <v>156432.01316768862</v>
      </c>
      <c r="T112" s="9">
        <f t="shared" si="43"/>
        <v>108</v>
      </c>
      <c r="U112" s="18">
        <f t="shared" ca="1" si="44"/>
        <v>47969</v>
      </c>
      <c r="V112" s="24"/>
      <c r="W112" s="24"/>
      <c r="X112" s="24"/>
    </row>
    <row r="113" spans="2:24" x14ac:dyDescent="0.2">
      <c r="B113" s="18">
        <f t="shared" ca="1" si="32"/>
        <v>47969</v>
      </c>
      <c r="C113" s="9">
        <f t="shared" si="45"/>
        <v>109</v>
      </c>
      <c r="D113" s="9"/>
      <c r="E113" s="13">
        <f t="shared" si="33"/>
        <v>800</v>
      </c>
      <c r="F113" s="14">
        <f t="shared" si="34"/>
        <v>89200</v>
      </c>
      <c r="G113" s="15">
        <f t="shared" si="35"/>
        <v>0.56198196357301555</v>
      </c>
      <c r="H113" s="13">
        <f t="shared" si="36"/>
        <v>1471.0893462016377</v>
      </c>
      <c r="I113" s="13">
        <f t="shared" si="37"/>
        <v>68105.492177364329</v>
      </c>
      <c r="J113" s="15">
        <f t="shared" si="29"/>
        <v>0.43801803642698445</v>
      </c>
      <c r="K113" s="13">
        <f t="shared" si="38"/>
        <v>69523.955183324462</v>
      </c>
      <c r="L113" s="13">
        <f t="shared" si="46"/>
        <v>2383278.5702362112</v>
      </c>
      <c r="M113" s="15">
        <f t="shared" si="39"/>
        <v>0.43801803642698445</v>
      </c>
      <c r="N113" s="13">
        <f t="shared" si="30"/>
        <v>0</v>
      </c>
      <c r="O113" s="13">
        <f t="shared" si="40"/>
        <v>-1418.4630059602205</v>
      </c>
      <c r="P113" s="15">
        <f t="shared" si="31"/>
        <v>-9.0172503599612579E-3</v>
      </c>
      <c r="Q113" s="7">
        <f t="shared" si="41"/>
        <v>157305.49217736424</v>
      </c>
      <c r="R113" s="7">
        <f t="shared" si="42"/>
        <v>158723.95518332446</v>
      </c>
      <c r="S113" s="13">
        <f>IF('BANCO DE DADOS'!$AD$32="Sim",R113,Q113)</f>
        <v>158723.95518332446</v>
      </c>
      <c r="T113" s="9">
        <f t="shared" si="43"/>
        <v>109</v>
      </c>
      <c r="U113" s="18">
        <f t="shared" ca="1" si="44"/>
        <v>48000</v>
      </c>
      <c r="V113" s="24"/>
      <c r="W113" s="24"/>
      <c r="X113" s="24"/>
    </row>
    <row r="114" spans="2:24" x14ac:dyDescent="0.2">
      <c r="B114" s="18">
        <f t="shared" ca="1" si="32"/>
        <v>48000</v>
      </c>
      <c r="C114" s="9">
        <f t="shared" si="45"/>
        <v>110</v>
      </c>
      <c r="D114" s="9"/>
      <c r="E114" s="13">
        <f t="shared" si="33"/>
        <v>800</v>
      </c>
      <c r="F114" s="14">
        <f t="shared" si="34"/>
        <v>90000</v>
      </c>
      <c r="G114" s="15">
        <f t="shared" si="35"/>
        <v>0.55887553510326848</v>
      </c>
      <c r="H114" s="13">
        <f t="shared" si="36"/>
        <v>1492.6392427436824</v>
      </c>
      <c r="I114" s="13">
        <f t="shared" si="37"/>
        <v>69598.131420108009</v>
      </c>
      <c r="J114" s="15">
        <f t="shared" si="29"/>
        <v>0.44112446489673152</v>
      </c>
      <c r="K114" s="13">
        <f t="shared" si="38"/>
        <v>71037.644962164748</v>
      </c>
      <c r="L114" s="13">
        <f t="shared" si="46"/>
        <v>2454316.2151983758</v>
      </c>
      <c r="M114" s="15">
        <f t="shared" si="39"/>
        <v>0.44112446489673146</v>
      </c>
      <c r="N114" s="13">
        <f t="shared" si="30"/>
        <v>0</v>
      </c>
      <c r="O114" s="13">
        <f t="shared" si="40"/>
        <v>-1439.5135420568113</v>
      </c>
      <c r="P114" s="15">
        <f t="shared" si="31"/>
        <v>-9.0196140095625543E-3</v>
      </c>
      <c r="Q114" s="7">
        <f t="shared" si="41"/>
        <v>159598.13142010794</v>
      </c>
      <c r="R114" s="7">
        <f t="shared" si="42"/>
        <v>161037.64496216475</v>
      </c>
      <c r="S114" s="13">
        <f>IF('BANCO DE DADOS'!$AD$32="Sim",R114,Q114)</f>
        <v>161037.64496216475</v>
      </c>
      <c r="T114" s="9">
        <f t="shared" si="43"/>
        <v>110</v>
      </c>
      <c r="U114" s="18">
        <f t="shared" ca="1" si="44"/>
        <v>48030</v>
      </c>
      <c r="V114" s="24"/>
      <c r="W114" s="24"/>
      <c r="X114" s="24"/>
    </row>
    <row r="115" spans="2:24" x14ac:dyDescent="0.2">
      <c r="B115" s="18">
        <f t="shared" ca="1" si="32"/>
        <v>48030</v>
      </c>
      <c r="C115" s="9">
        <f t="shared" si="45"/>
        <v>111</v>
      </c>
      <c r="D115" s="9"/>
      <c r="E115" s="13">
        <f t="shared" si="33"/>
        <v>800</v>
      </c>
      <c r="F115" s="14">
        <f t="shared" si="34"/>
        <v>90800</v>
      </c>
      <c r="G115" s="15">
        <f t="shared" si="35"/>
        <v>0.55578240868651341</v>
      </c>
      <c r="H115" s="13">
        <f t="shared" si="36"/>
        <v>1514.3936217917767</v>
      </c>
      <c r="I115" s="13">
        <f t="shared" si="37"/>
        <v>71112.525041899789</v>
      </c>
      <c r="J115" s="15">
        <f t="shared" si="29"/>
        <v>0.44421759131348659</v>
      </c>
      <c r="K115" s="13">
        <f t="shared" si="38"/>
        <v>72573.28886423129</v>
      </c>
      <c r="L115" s="13">
        <f t="shared" si="46"/>
        <v>2526889.504062607</v>
      </c>
      <c r="M115" s="15">
        <f t="shared" si="39"/>
        <v>0.44421759131348665</v>
      </c>
      <c r="N115" s="13">
        <f t="shared" si="30"/>
        <v>0</v>
      </c>
      <c r="O115" s="13">
        <f t="shared" si="40"/>
        <v>-1460.763822331588</v>
      </c>
      <c r="P115" s="15">
        <f t="shared" si="31"/>
        <v>-9.0219321942732449E-3</v>
      </c>
      <c r="Q115" s="7">
        <f t="shared" si="41"/>
        <v>161912.5250418997</v>
      </c>
      <c r="R115" s="7">
        <f t="shared" si="42"/>
        <v>163373.28886423129</v>
      </c>
      <c r="S115" s="13">
        <f>IF('BANCO DE DADOS'!$AD$32="Sim",R115,Q115)</f>
        <v>163373.28886423129</v>
      </c>
      <c r="T115" s="9">
        <f t="shared" si="43"/>
        <v>111</v>
      </c>
      <c r="U115" s="18">
        <f t="shared" ca="1" si="44"/>
        <v>48061</v>
      </c>
      <c r="V115" s="24"/>
      <c r="W115" s="24"/>
      <c r="X115" s="24"/>
    </row>
    <row r="116" spans="2:24" x14ac:dyDescent="0.2">
      <c r="B116" s="18">
        <f t="shared" ca="1" si="32"/>
        <v>48061</v>
      </c>
      <c r="C116" s="9">
        <f t="shared" si="45"/>
        <v>112</v>
      </c>
      <c r="D116" s="9"/>
      <c r="E116" s="13">
        <f t="shared" si="33"/>
        <v>800</v>
      </c>
      <c r="F116" s="14">
        <f t="shared" si="34"/>
        <v>91600</v>
      </c>
      <c r="G116" s="15">
        <f t="shared" si="35"/>
        <v>0.55270255642267607</v>
      </c>
      <c r="H116" s="13">
        <f t="shared" si="36"/>
        <v>1536.3544236380783</v>
      </c>
      <c r="I116" s="13">
        <f t="shared" si="37"/>
        <v>72648.879465537873</v>
      </c>
      <c r="J116" s="15">
        <f t="shared" si="29"/>
        <v>0.44729744357732393</v>
      </c>
      <c r="K116" s="13">
        <f t="shared" si="38"/>
        <v>74131.095207653474</v>
      </c>
      <c r="L116" s="13">
        <f t="shared" si="46"/>
        <v>2601020.5992702604</v>
      </c>
      <c r="M116" s="15">
        <f t="shared" si="39"/>
        <v>0.44729744357732387</v>
      </c>
      <c r="N116" s="13">
        <f t="shared" si="30"/>
        <v>0</v>
      </c>
      <c r="O116" s="13">
        <f t="shared" si="40"/>
        <v>-1482.215742115688</v>
      </c>
      <c r="P116" s="15">
        <f t="shared" si="31"/>
        <v>-9.0242061129353537E-3</v>
      </c>
      <c r="Q116" s="7">
        <f t="shared" si="41"/>
        <v>164248.87946553779</v>
      </c>
      <c r="R116" s="7">
        <f t="shared" si="42"/>
        <v>165731.09520765347</v>
      </c>
      <c r="S116" s="13">
        <f>IF('BANCO DE DADOS'!$AD$32="Sim",R116,Q116)</f>
        <v>165731.09520765347</v>
      </c>
      <c r="T116" s="9">
        <f t="shared" si="43"/>
        <v>112</v>
      </c>
      <c r="U116" s="18">
        <f t="shared" ca="1" si="44"/>
        <v>48092</v>
      </c>
      <c r="V116" s="24"/>
      <c r="W116" s="24"/>
      <c r="X116" s="24"/>
    </row>
    <row r="117" spans="2:24" x14ac:dyDescent="0.2">
      <c r="B117" s="18">
        <f t="shared" ca="1" si="32"/>
        <v>48092</v>
      </c>
      <c r="C117" s="9">
        <f t="shared" si="45"/>
        <v>113</v>
      </c>
      <c r="D117" s="9"/>
      <c r="E117" s="13">
        <f t="shared" si="33"/>
        <v>800</v>
      </c>
      <c r="F117" s="14">
        <f t="shared" si="34"/>
        <v>92400</v>
      </c>
      <c r="G117" s="15">
        <f t="shared" si="35"/>
        <v>0.54963595030585544</v>
      </c>
      <c r="H117" s="13">
        <f t="shared" si="36"/>
        <v>1558.5236069857772</v>
      </c>
      <c r="I117" s="13">
        <f t="shared" si="37"/>
        <v>74207.403072523652</v>
      </c>
      <c r="J117" s="15">
        <f t="shared" si="29"/>
        <v>0.45036404969414456</v>
      </c>
      <c r="K117" s="13">
        <f t="shared" si="38"/>
        <v>75711.274287248234</v>
      </c>
      <c r="L117" s="13">
        <f t="shared" si="46"/>
        <v>2676731.8735575085</v>
      </c>
      <c r="M117" s="15">
        <f t="shared" si="39"/>
        <v>0.45036404969414456</v>
      </c>
      <c r="N117" s="13">
        <f t="shared" si="30"/>
        <v>0</v>
      </c>
      <c r="O117" s="13">
        <f t="shared" si="40"/>
        <v>-1503.8712147246697</v>
      </c>
      <c r="P117" s="15">
        <f t="shared" si="31"/>
        <v>-9.0264369229141658E-3</v>
      </c>
      <c r="Q117" s="7">
        <f t="shared" si="41"/>
        <v>166607.40307252356</v>
      </c>
      <c r="R117" s="7">
        <f t="shared" si="42"/>
        <v>168111.27428724823</v>
      </c>
      <c r="S117" s="13">
        <f>IF('BANCO DE DADOS'!$AD$32="Sim",R117,Q117)</f>
        <v>168111.27428724823</v>
      </c>
      <c r="T117" s="9">
        <f t="shared" si="43"/>
        <v>113</v>
      </c>
      <c r="U117" s="18">
        <f t="shared" ca="1" si="44"/>
        <v>48122</v>
      </c>
      <c r="V117" s="24"/>
      <c r="W117" s="24"/>
      <c r="X117" s="24"/>
    </row>
    <row r="118" spans="2:24" x14ac:dyDescent="0.2">
      <c r="B118" s="18">
        <f t="shared" ca="1" si="32"/>
        <v>48122</v>
      </c>
      <c r="C118" s="9">
        <f t="shared" si="45"/>
        <v>114</v>
      </c>
      <c r="D118" s="9"/>
      <c r="E118" s="13">
        <f t="shared" si="33"/>
        <v>800</v>
      </c>
      <c r="F118" s="14">
        <f t="shared" si="34"/>
        <v>93200</v>
      </c>
      <c r="G118" s="15">
        <f t="shared" si="35"/>
        <v>0.54658256222307011</v>
      </c>
      <c r="H118" s="13">
        <f t="shared" si="36"/>
        <v>1580.9031491237913</v>
      </c>
      <c r="I118" s="13">
        <f t="shared" si="37"/>
        <v>75788.30622164745</v>
      </c>
      <c r="J118" s="15">
        <f t="shared" si="29"/>
        <v>0.45341743777692989</v>
      </c>
      <c r="K118" s="13">
        <f t="shared" si="38"/>
        <v>77314.038393276482</v>
      </c>
      <c r="L118" s="13">
        <f t="shared" si="46"/>
        <v>2754045.9119507847</v>
      </c>
      <c r="M118" s="15">
        <f t="shared" si="39"/>
        <v>0.45341743777692994</v>
      </c>
      <c r="N118" s="13">
        <f t="shared" si="30"/>
        <v>0</v>
      </c>
      <c r="O118" s="13">
        <f t="shared" si="40"/>
        <v>-1525.732171629119</v>
      </c>
      <c r="P118" s="15">
        <f t="shared" si="31"/>
        <v>-9.0286257418779499E-3</v>
      </c>
      <c r="Q118" s="7">
        <f t="shared" si="41"/>
        <v>168988.30622164736</v>
      </c>
      <c r="R118" s="7">
        <f t="shared" si="42"/>
        <v>170514.03839327648</v>
      </c>
      <c r="S118" s="13">
        <f>IF('BANCO DE DADOS'!$AD$32="Sim",R118,Q118)</f>
        <v>170514.03839327648</v>
      </c>
      <c r="T118" s="9">
        <f t="shared" si="43"/>
        <v>114</v>
      </c>
      <c r="U118" s="18">
        <f t="shared" ca="1" si="44"/>
        <v>48153</v>
      </c>
      <c r="V118" s="24"/>
      <c r="W118" s="24"/>
      <c r="X118" s="24"/>
    </row>
    <row r="119" spans="2:24" x14ac:dyDescent="0.2">
      <c r="B119" s="18">
        <f t="shared" ca="1" si="32"/>
        <v>48153</v>
      </c>
      <c r="C119" s="9">
        <f t="shared" si="45"/>
        <v>115</v>
      </c>
      <c r="D119" s="9"/>
      <c r="E119" s="13">
        <f t="shared" si="33"/>
        <v>800</v>
      </c>
      <c r="F119" s="14">
        <f t="shared" si="34"/>
        <v>94000</v>
      </c>
      <c r="G119" s="15">
        <f t="shared" si="35"/>
        <v>0.54354236395315059</v>
      </c>
      <c r="H119" s="13">
        <f t="shared" si="36"/>
        <v>1603.4950461031237</v>
      </c>
      <c r="I119" s="13">
        <f t="shared" si="37"/>
        <v>77391.801267750576</v>
      </c>
      <c r="J119" s="15">
        <f t="shared" si="29"/>
        <v>0.45645763604684941</v>
      </c>
      <c r="K119" s="13">
        <f t="shared" si="38"/>
        <v>78939.601830377505</v>
      </c>
      <c r="L119" s="13">
        <f t="shared" si="46"/>
        <v>2832985.5137811624</v>
      </c>
      <c r="M119" s="15">
        <f t="shared" si="39"/>
        <v>0.45645763604684941</v>
      </c>
      <c r="N119" s="13">
        <f t="shared" si="30"/>
        <v>0</v>
      </c>
      <c r="O119" s="13">
        <f t="shared" si="40"/>
        <v>-1547.8005626270315</v>
      </c>
      <c r="P119" s="15">
        <f t="shared" si="31"/>
        <v>-9.0307736494876882E-3</v>
      </c>
      <c r="Q119" s="7">
        <f t="shared" si="41"/>
        <v>171391.80126775047</v>
      </c>
      <c r="R119" s="7">
        <f t="shared" si="42"/>
        <v>172939.60183037751</v>
      </c>
      <c r="S119" s="13">
        <f>IF('BANCO DE DADOS'!$AD$32="Sim",R119,Q119)</f>
        <v>172939.60183037751</v>
      </c>
      <c r="T119" s="9">
        <f t="shared" si="43"/>
        <v>115</v>
      </c>
      <c r="U119" s="18">
        <f t="shared" ca="1" si="44"/>
        <v>48183</v>
      </c>
      <c r="V119" s="24"/>
      <c r="W119" s="24"/>
      <c r="X119" s="24"/>
    </row>
    <row r="120" spans="2:24" x14ac:dyDescent="0.2">
      <c r="B120" s="18">
        <f t="shared" ca="1" si="32"/>
        <v>48183</v>
      </c>
      <c r="C120" s="9">
        <f t="shared" si="45"/>
        <v>116</v>
      </c>
      <c r="D120" s="9"/>
      <c r="E120" s="13">
        <f t="shared" si="33"/>
        <v>800</v>
      </c>
      <c r="F120" s="14">
        <f t="shared" si="34"/>
        <v>94800</v>
      </c>
      <c r="G120" s="15">
        <f t="shared" si="35"/>
        <v>0.54051532716576778</v>
      </c>
      <c r="H120" s="13">
        <f t="shared" si="36"/>
        <v>1626.3013129148922</v>
      </c>
      <c r="I120" s="13">
        <f t="shared" si="37"/>
        <v>79018.102580665465</v>
      </c>
      <c r="J120" s="15">
        <f t="shared" si="29"/>
        <v>0.45948467283423222</v>
      </c>
      <c r="K120" s="13">
        <f t="shared" si="38"/>
        <v>80588.180936682853</v>
      </c>
      <c r="L120" s="13">
        <f t="shared" si="46"/>
        <v>2913573.6947178454</v>
      </c>
      <c r="M120" s="15">
        <f t="shared" si="39"/>
        <v>0.45948467283423228</v>
      </c>
      <c r="N120" s="13">
        <f t="shared" si="30"/>
        <v>0</v>
      </c>
      <c r="O120" s="13">
        <f t="shared" si="40"/>
        <v>-1570.078356017475</v>
      </c>
      <c r="P120" s="15">
        <f t="shared" si="31"/>
        <v>-9.0328816889991888E-3</v>
      </c>
      <c r="Q120" s="7">
        <f t="shared" si="41"/>
        <v>173818.10258066538</v>
      </c>
      <c r="R120" s="7">
        <f t="shared" si="42"/>
        <v>175388.18093668285</v>
      </c>
      <c r="S120" s="13">
        <f>IF('BANCO DE DADOS'!$AD$32="Sim",R120,Q120)</f>
        <v>175388.18093668285</v>
      </c>
      <c r="T120" s="9">
        <f t="shared" si="43"/>
        <v>116</v>
      </c>
      <c r="U120" s="18">
        <f t="shared" ca="1" si="44"/>
        <v>48214</v>
      </c>
      <c r="V120" s="24"/>
      <c r="W120" s="24"/>
      <c r="X120" s="24"/>
    </row>
    <row r="121" spans="2:24" x14ac:dyDescent="0.2">
      <c r="B121" s="18">
        <f t="shared" ca="1" si="32"/>
        <v>48214</v>
      </c>
      <c r="C121" s="9">
        <f t="shared" si="45"/>
        <v>117</v>
      </c>
      <c r="D121" s="9"/>
      <c r="E121" s="13">
        <f t="shared" si="33"/>
        <v>800</v>
      </c>
      <c r="F121" s="14">
        <f t="shared" si="34"/>
        <v>95600</v>
      </c>
      <c r="G121" s="15">
        <f t="shared" si="35"/>
        <v>0.53750142342058782</v>
      </c>
      <c r="H121" s="13">
        <f t="shared" si="36"/>
        <v>1649.3239836700486</v>
      </c>
      <c r="I121" s="13">
        <f t="shared" si="37"/>
        <v>80667.426564335517</v>
      </c>
      <c r="J121" s="15">
        <f t="shared" si="29"/>
        <v>0.46249857657941218</v>
      </c>
      <c r="K121" s="13">
        <f t="shared" si="38"/>
        <v>82259.99410311188</v>
      </c>
      <c r="L121" s="13">
        <f t="shared" si="46"/>
        <v>2995833.6888209572</v>
      </c>
      <c r="M121" s="15">
        <f t="shared" si="39"/>
        <v>0.46249857657941212</v>
      </c>
      <c r="N121" s="13">
        <f t="shared" si="30"/>
        <v>0</v>
      </c>
      <c r="O121" s="13">
        <f t="shared" si="40"/>
        <v>-1592.5675387764641</v>
      </c>
      <c r="P121" s="15">
        <f t="shared" si="31"/>
        <v>-9.0349508687879825E-3</v>
      </c>
      <c r="Q121" s="7">
        <f t="shared" si="41"/>
        <v>176267.42656433542</v>
      </c>
      <c r="R121" s="7">
        <f t="shared" si="42"/>
        <v>177859.99410311188</v>
      </c>
      <c r="S121" s="13">
        <f>IF('BANCO DE DADOS'!$AD$32="Sim",R121,Q121)</f>
        <v>177859.99410311188</v>
      </c>
      <c r="T121" s="9">
        <f t="shared" si="43"/>
        <v>117</v>
      </c>
      <c r="U121" s="18">
        <f t="shared" ca="1" si="44"/>
        <v>48245</v>
      </c>
      <c r="V121" s="24"/>
      <c r="W121" s="24"/>
      <c r="X121" s="24"/>
    </row>
    <row r="122" spans="2:24" x14ac:dyDescent="0.2">
      <c r="B122" s="18">
        <f t="shared" ca="1" si="32"/>
        <v>48245</v>
      </c>
      <c r="C122" s="9">
        <f t="shared" si="45"/>
        <v>118</v>
      </c>
      <c r="D122" s="9"/>
      <c r="E122" s="13">
        <f t="shared" si="33"/>
        <v>800</v>
      </c>
      <c r="F122" s="14">
        <f t="shared" si="34"/>
        <v>96400</v>
      </c>
      <c r="G122" s="15">
        <f t="shared" si="35"/>
        <v>0.53450062416655042</v>
      </c>
      <c r="H122" s="13">
        <f t="shared" si="36"/>
        <v>1672.5651117808018</v>
      </c>
      <c r="I122" s="13">
        <f t="shared" si="37"/>
        <v>82339.991676116319</v>
      </c>
      <c r="J122" s="15">
        <f t="shared" si="29"/>
        <v>0.46549937583344958</v>
      </c>
      <c r="K122" s="13">
        <f t="shared" si="38"/>
        <v>83955.261792850128</v>
      </c>
      <c r="L122" s="13">
        <f t="shared" si="46"/>
        <v>3079788.9506138074</v>
      </c>
      <c r="M122" s="15">
        <f t="shared" si="39"/>
        <v>0.46549937583344958</v>
      </c>
      <c r="N122" s="13">
        <f t="shared" si="30"/>
        <v>0</v>
      </c>
      <c r="O122" s="13">
        <f t="shared" si="40"/>
        <v>-1615.270116733911</v>
      </c>
      <c r="P122" s="15">
        <f t="shared" si="31"/>
        <v>-9.0369821637948985E-3</v>
      </c>
      <c r="Q122" s="7">
        <f t="shared" si="41"/>
        <v>178739.99167611622</v>
      </c>
      <c r="R122" s="7">
        <f t="shared" si="42"/>
        <v>180355.26179285013</v>
      </c>
      <c r="S122" s="13">
        <f>IF('BANCO DE DADOS'!$AD$32="Sim",R122,Q122)</f>
        <v>180355.26179285013</v>
      </c>
      <c r="T122" s="9">
        <f t="shared" si="43"/>
        <v>118</v>
      </c>
      <c r="U122" s="18">
        <f t="shared" ca="1" si="44"/>
        <v>48274</v>
      </c>
      <c r="V122" s="24"/>
      <c r="W122" s="24"/>
      <c r="X122" s="24"/>
    </row>
    <row r="123" spans="2:24" x14ac:dyDescent="0.2">
      <c r="B123" s="18">
        <f t="shared" ca="1" si="32"/>
        <v>48274</v>
      </c>
      <c r="C123" s="9">
        <f t="shared" si="45"/>
        <v>119</v>
      </c>
      <c r="D123" s="9"/>
      <c r="E123" s="13">
        <f t="shared" si="33"/>
        <v>800</v>
      </c>
      <c r="F123" s="14">
        <f t="shared" si="34"/>
        <v>97200</v>
      </c>
      <c r="G123" s="15">
        <f t="shared" si="35"/>
        <v>0.5315129007412589</v>
      </c>
      <c r="H123" s="13">
        <f t="shared" si="36"/>
        <v>1696.026770143764</v>
      </c>
      <c r="I123" s="13">
        <f t="shared" si="37"/>
        <v>84036.018446260088</v>
      </c>
      <c r="J123" s="15">
        <f t="shared" si="29"/>
        <v>0.4684870992587411</v>
      </c>
      <c r="K123" s="13">
        <f t="shared" si="38"/>
        <v>85674.206561012659</v>
      </c>
      <c r="L123" s="13">
        <f t="shared" si="46"/>
        <v>3165463.1571748201</v>
      </c>
      <c r="M123" s="15">
        <f t="shared" si="39"/>
        <v>0.4684870992587411</v>
      </c>
      <c r="N123" s="13">
        <f t="shared" si="30"/>
        <v>0</v>
      </c>
      <c r="O123" s="13">
        <f t="shared" si="40"/>
        <v>-1638.1881147526728</v>
      </c>
      <c r="P123" s="15">
        <f t="shared" si="31"/>
        <v>-9.0389765169026134E-3</v>
      </c>
      <c r="Q123" s="7">
        <f t="shared" si="41"/>
        <v>181236.01844625999</v>
      </c>
      <c r="R123" s="7">
        <f t="shared" si="42"/>
        <v>182874.20656101266</v>
      </c>
      <c r="S123" s="13">
        <f>IF('BANCO DE DADOS'!$AD$32="Sim",R123,Q123)</f>
        <v>182874.20656101266</v>
      </c>
      <c r="T123" s="9">
        <f t="shared" si="43"/>
        <v>119</v>
      </c>
      <c r="U123" s="18">
        <f t="shared" ca="1" si="44"/>
        <v>48305</v>
      </c>
      <c r="V123" s="24"/>
      <c r="W123" s="24"/>
      <c r="X123" s="24"/>
    </row>
    <row r="124" spans="2:24" x14ac:dyDescent="0.2">
      <c r="B124" s="18">
        <f t="shared" ca="1" si="32"/>
        <v>48305</v>
      </c>
      <c r="C124" s="9">
        <f t="shared" si="45"/>
        <v>120</v>
      </c>
      <c r="D124" s="9">
        <v>10</v>
      </c>
      <c r="E124" s="13">
        <f t="shared" si="33"/>
        <v>800</v>
      </c>
      <c r="F124" s="14">
        <f t="shared" si="34"/>
        <v>98000</v>
      </c>
      <c r="G124" s="15">
        <f t="shared" si="35"/>
        <v>0.52853822437047959</v>
      </c>
      <c r="H124" s="13">
        <f t="shared" si="36"/>
        <v>1719.7110513248342</v>
      </c>
      <c r="I124" s="13">
        <f t="shared" si="37"/>
        <v>85755.729497584922</v>
      </c>
      <c r="J124" s="15">
        <f t="shared" si="29"/>
        <v>0.47146177562952041</v>
      </c>
      <c r="K124" s="13">
        <f t="shared" si="38"/>
        <v>87417.053074493946</v>
      </c>
      <c r="L124" s="13">
        <f t="shared" si="46"/>
        <v>3252880.2102493141</v>
      </c>
      <c r="M124" s="15">
        <f t="shared" si="39"/>
        <v>0.47146177562952041</v>
      </c>
      <c r="N124" s="13">
        <f t="shared" si="30"/>
        <v>0</v>
      </c>
      <c r="O124" s="13">
        <f t="shared" si="40"/>
        <v>-1661.3235769091116</v>
      </c>
      <c r="P124" s="15">
        <f t="shared" si="31"/>
        <v>-9.0409348402436997E-3</v>
      </c>
      <c r="Q124" s="7">
        <f t="shared" si="41"/>
        <v>183755.72949758483</v>
      </c>
      <c r="R124" s="7">
        <f t="shared" si="42"/>
        <v>185417.05307449395</v>
      </c>
      <c r="S124" s="13">
        <f>IF('BANCO DE DADOS'!$AD$32="Sim",R124,Q124)</f>
        <v>185417.05307449395</v>
      </c>
      <c r="T124" s="9">
        <f t="shared" si="43"/>
        <v>120</v>
      </c>
      <c r="U124" s="18">
        <f t="shared" ca="1" si="44"/>
        <v>48335</v>
      </c>
      <c r="V124" s="24"/>
      <c r="W124" s="24"/>
      <c r="X124" s="24"/>
    </row>
    <row r="125" spans="2:24" x14ac:dyDescent="0.2">
      <c r="B125" s="18">
        <f t="shared" ca="1" si="32"/>
        <v>48335</v>
      </c>
      <c r="C125" s="9">
        <f t="shared" si="45"/>
        <v>121</v>
      </c>
      <c r="D125" s="9"/>
      <c r="E125" s="13">
        <f t="shared" si="33"/>
        <v>800</v>
      </c>
      <c r="F125" s="14">
        <f t="shared" si="34"/>
        <v>98800</v>
      </c>
      <c r="G125" s="15">
        <f t="shared" si="35"/>
        <v>0.52557656616774218</v>
      </c>
      <c r="H125" s="13">
        <f t="shared" si="36"/>
        <v>1743.6200677458364</v>
      </c>
      <c r="I125" s="13">
        <f t="shared" si="37"/>
        <v>87499.349565330762</v>
      </c>
      <c r="J125" s="15">
        <f t="shared" si="29"/>
        <v>0.47442343383225782</v>
      </c>
      <c r="K125" s="13">
        <f t="shared" si="38"/>
        <v>89184.028132006089</v>
      </c>
      <c r="L125" s="13">
        <f t="shared" si="46"/>
        <v>3342064.2383813201</v>
      </c>
      <c r="M125" s="15">
        <f t="shared" si="39"/>
        <v>0.47442343383225782</v>
      </c>
      <c r="N125" s="13">
        <f t="shared" si="30"/>
        <v>0</v>
      </c>
      <c r="O125" s="13">
        <f t="shared" si="40"/>
        <v>-1684.6785666754295</v>
      </c>
      <c r="P125" s="15">
        <f t="shared" si="31"/>
        <v>-9.0428580164454812E-3</v>
      </c>
      <c r="Q125" s="7">
        <f t="shared" si="41"/>
        <v>186299.34956533066</v>
      </c>
      <c r="R125" s="7">
        <f t="shared" si="42"/>
        <v>187984.02813200609</v>
      </c>
      <c r="S125" s="13">
        <f>IF('BANCO DE DADOS'!$AD$32="Sim",R125,Q125)</f>
        <v>187984.02813200609</v>
      </c>
      <c r="T125" s="9">
        <f t="shared" si="43"/>
        <v>121</v>
      </c>
      <c r="U125" s="18">
        <f t="shared" ca="1" si="44"/>
        <v>48366</v>
      </c>
      <c r="V125" s="24"/>
      <c r="W125" s="24"/>
      <c r="X125" s="24"/>
    </row>
    <row r="126" spans="2:24" x14ac:dyDescent="0.2">
      <c r="B126" s="18">
        <f t="shared" ca="1" si="32"/>
        <v>48366</v>
      </c>
      <c r="C126" s="9">
        <f t="shared" si="45"/>
        <v>122</v>
      </c>
      <c r="D126" s="9"/>
      <c r="E126" s="13">
        <f t="shared" si="33"/>
        <v>800</v>
      </c>
      <c r="F126" s="14">
        <f t="shared" si="34"/>
        <v>99600</v>
      </c>
      <c r="G126" s="15">
        <f t="shared" si="35"/>
        <v>0.52262789713403646</v>
      </c>
      <c r="H126" s="13">
        <f t="shared" si="36"/>
        <v>1767.7559518729265</v>
      </c>
      <c r="I126" s="13">
        <f t="shared" si="37"/>
        <v>89267.105517203687</v>
      </c>
      <c r="J126" s="15">
        <f t="shared" si="29"/>
        <v>0.47737210286596354</v>
      </c>
      <c r="K126" s="13">
        <f t="shared" si="38"/>
        <v>90975.360684307205</v>
      </c>
      <c r="L126" s="13">
        <f t="shared" si="46"/>
        <v>3433039.5990656274</v>
      </c>
      <c r="M126" s="15">
        <f t="shared" si="39"/>
        <v>0.47737210286596354</v>
      </c>
      <c r="N126" s="13">
        <f t="shared" si="30"/>
        <v>0</v>
      </c>
      <c r="O126" s="13">
        <f t="shared" si="40"/>
        <v>-1708.2551671036053</v>
      </c>
      <c r="P126" s="15">
        <f t="shared" si="31"/>
        <v>-9.0447468998141826E-3</v>
      </c>
      <c r="Q126" s="7">
        <f t="shared" si="41"/>
        <v>188867.1055172036</v>
      </c>
      <c r="R126" s="7">
        <f t="shared" si="42"/>
        <v>190575.3606843072</v>
      </c>
      <c r="S126" s="13">
        <f>IF('BANCO DE DADOS'!$AD$32="Sim",R126,Q126)</f>
        <v>190575.3606843072</v>
      </c>
      <c r="T126" s="9">
        <f t="shared" si="43"/>
        <v>122</v>
      </c>
      <c r="U126" s="18">
        <f t="shared" ca="1" si="44"/>
        <v>48396</v>
      </c>
      <c r="V126" s="24"/>
      <c r="W126" s="24"/>
      <c r="X126" s="24"/>
    </row>
    <row r="127" spans="2:24" x14ac:dyDescent="0.2">
      <c r="B127" s="18">
        <f t="shared" ca="1" si="32"/>
        <v>48396</v>
      </c>
      <c r="C127" s="9">
        <f t="shared" si="45"/>
        <v>123</v>
      </c>
      <c r="D127" s="9"/>
      <c r="E127" s="13">
        <f t="shared" si="33"/>
        <v>800</v>
      </c>
      <c r="F127" s="14">
        <f t="shared" si="34"/>
        <v>100400</v>
      </c>
      <c r="G127" s="15">
        <f t="shared" si="35"/>
        <v>0.51969218815759988</v>
      </c>
      <c r="H127" s="13">
        <f t="shared" si="36"/>
        <v>1792.1208564067922</v>
      </c>
      <c r="I127" s="13">
        <f t="shared" si="37"/>
        <v>91059.22637361048</v>
      </c>
      <c r="J127" s="15">
        <f t="shared" si="29"/>
        <v>0.48030781184240012</v>
      </c>
      <c r="K127" s="13">
        <f t="shared" si="38"/>
        <v>92791.281854621746</v>
      </c>
      <c r="L127" s="13">
        <f t="shared" si="46"/>
        <v>3525830.880920249</v>
      </c>
      <c r="M127" s="15">
        <f t="shared" si="39"/>
        <v>0.48030781184240012</v>
      </c>
      <c r="N127" s="13">
        <f t="shared" si="30"/>
        <v>0</v>
      </c>
      <c r="O127" s="13">
        <f t="shared" si="40"/>
        <v>-1732.0554810113681</v>
      </c>
      <c r="P127" s="15">
        <f t="shared" si="31"/>
        <v>-9.0466023174639986E-3</v>
      </c>
      <c r="Q127" s="7">
        <f t="shared" si="41"/>
        <v>191459.22637361038</v>
      </c>
      <c r="R127" s="7">
        <f t="shared" si="42"/>
        <v>193191.28185462175</v>
      </c>
      <c r="S127" s="13">
        <f>IF('BANCO DE DADOS'!$AD$32="Sim",R127,Q127)</f>
        <v>193191.28185462175</v>
      </c>
      <c r="T127" s="9">
        <f t="shared" si="43"/>
        <v>123</v>
      </c>
      <c r="U127" s="18">
        <f t="shared" ca="1" si="44"/>
        <v>48427</v>
      </c>
      <c r="V127" s="24"/>
      <c r="W127" s="24"/>
      <c r="X127" s="24"/>
    </row>
    <row r="128" spans="2:24" x14ac:dyDescent="0.2">
      <c r="B128" s="18">
        <f t="shared" ca="1" si="32"/>
        <v>48427</v>
      </c>
      <c r="C128" s="9">
        <f t="shared" si="45"/>
        <v>124</v>
      </c>
      <c r="D128" s="9"/>
      <c r="E128" s="13">
        <f t="shared" si="33"/>
        <v>800</v>
      </c>
      <c r="F128" s="14">
        <f t="shared" si="34"/>
        <v>101200</v>
      </c>
      <c r="G128" s="15">
        <f t="shared" si="35"/>
        <v>0.51676941001379106</v>
      </c>
      <c r="H128" s="13">
        <f t="shared" si="36"/>
        <v>1816.71695447465</v>
      </c>
      <c r="I128" s="13">
        <f t="shared" si="37"/>
        <v>92875.943328085123</v>
      </c>
      <c r="J128" s="15">
        <f t="shared" si="29"/>
        <v>0.48323058998620894</v>
      </c>
      <c r="K128" s="13">
        <f t="shared" si="38"/>
        <v>94632.024959254602</v>
      </c>
      <c r="L128" s="13">
        <f t="shared" si="46"/>
        <v>3620462.9058795036</v>
      </c>
      <c r="M128" s="15">
        <f t="shared" si="39"/>
        <v>0.48323058998620899</v>
      </c>
      <c r="N128" s="13">
        <f t="shared" si="30"/>
        <v>0</v>
      </c>
      <c r="O128" s="13">
        <f t="shared" si="40"/>
        <v>-1756.0816311695671</v>
      </c>
      <c r="P128" s="15">
        <f t="shared" si="31"/>
        <v>-9.0484250703906886E-3</v>
      </c>
      <c r="Q128" s="7">
        <f t="shared" si="41"/>
        <v>194075.94332808504</v>
      </c>
      <c r="R128" s="7">
        <f t="shared" si="42"/>
        <v>195832.0249592546</v>
      </c>
      <c r="S128" s="13">
        <f>IF('BANCO DE DADOS'!$AD$32="Sim",R128,Q128)</f>
        <v>195832.0249592546</v>
      </c>
      <c r="T128" s="9">
        <f t="shared" si="43"/>
        <v>124</v>
      </c>
      <c r="U128" s="18">
        <f t="shared" ca="1" si="44"/>
        <v>48458</v>
      </c>
      <c r="V128" s="24"/>
      <c r="W128" s="24"/>
      <c r="X128" s="24"/>
    </row>
    <row r="129" spans="2:24" x14ac:dyDescent="0.2">
      <c r="B129" s="18">
        <f t="shared" ca="1" si="32"/>
        <v>48458</v>
      </c>
      <c r="C129" s="9">
        <f t="shared" si="45"/>
        <v>125</v>
      </c>
      <c r="D129" s="9"/>
      <c r="E129" s="13">
        <f t="shared" si="33"/>
        <v>800</v>
      </c>
      <c r="F129" s="14">
        <f t="shared" si="34"/>
        <v>102000</v>
      </c>
      <c r="G129" s="15">
        <f t="shared" si="35"/>
        <v>0.51385953336504442</v>
      </c>
      <c r="H129" s="13">
        <f t="shared" si="36"/>
        <v>1841.5464398240729</v>
      </c>
      <c r="I129" s="13">
        <f t="shared" si="37"/>
        <v>94717.489767909196</v>
      </c>
      <c r="J129" s="15">
        <f t="shared" si="29"/>
        <v>0.48614046663495558</v>
      </c>
      <c r="K129" s="13">
        <f t="shared" si="38"/>
        <v>96497.825528400746</v>
      </c>
      <c r="L129" s="13">
        <f t="shared" si="46"/>
        <v>3716960.7314079045</v>
      </c>
      <c r="M129" s="15">
        <f t="shared" si="39"/>
        <v>0.48614046663495564</v>
      </c>
      <c r="N129" s="13">
        <f t="shared" si="30"/>
        <v>0</v>
      </c>
      <c r="O129" s="13">
        <f t="shared" si="40"/>
        <v>-1780.3357604916382</v>
      </c>
      <c r="P129" s="15">
        <f t="shared" si="31"/>
        <v>-9.0502159344962706E-3</v>
      </c>
      <c r="Q129" s="7">
        <f t="shared" si="41"/>
        <v>196717.48976790911</v>
      </c>
      <c r="R129" s="7">
        <f t="shared" si="42"/>
        <v>198497.82552840075</v>
      </c>
      <c r="S129" s="13">
        <f>IF('BANCO DE DADOS'!$AD$32="Sim",R129,Q129)</f>
        <v>198497.82552840075</v>
      </c>
      <c r="T129" s="9">
        <f t="shared" si="43"/>
        <v>125</v>
      </c>
      <c r="U129" s="18">
        <f t="shared" ca="1" si="44"/>
        <v>48488</v>
      </c>
      <c r="V129" s="24"/>
      <c r="W129" s="24"/>
      <c r="X129" s="24"/>
    </row>
    <row r="130" spans="2:24" x14ac:dyDescent="0.2">
      <c r="B130" s="18">
        <f t="shared" ca="1" si="32"/>
        <v>48488</v>
      </c>
      <c r="C130" s="9">
        <f t="shared" si="45"/>
        <v>126</v>
      </c>
      <c r="D130" s="9"/>
      <c r="E130" s="13">
        <f t="shared" si="33"/>
        <v>800</v>
      </c>
      <c r="F130" s="14">
        <f t="shared" si="34"/>
        <v>102800</v>
      </c>
      <c r="G130" s="15">
        <f t="shared" si="35"/>
        <v>0.5109625287609022</v>
      </c>
      <c r="H130" s="13">
        <f t="shared" si="36"/>
        <v>1866.6115270186485</v>
      </c>
      <c r="I130" s="13">
        <f t="shared" si="37"/>
        <v>96584.101294927837</v>
      </c>
      <c r="J130" s="15">
        <f t="shared" si="29"/>
        <v>0.4890374712390978</v>
      </c>
      <c r="K130" s="13">
        <f t="shared" si="38"/>
        <v>98388.921327152406</v>
      </c>
      <c r="L130" s="13">
        <f t="shared" si="46"/>
        <v>3815349.6527350568</v>
      </c>
      <c r="M130" s="15">
        <f t="shared" si="39"/>
        <v>0.4890374712390978</v>
      </c>
      <c r="N130" s="13">
        <f t="shared" si="30"/>
        <v>0</v>
      </c>
      <c r="O130" s="13">
        <f t="shared" si="40"/>
        <v>-1804.8200322246412</v>
      </c>
      <c r="P130" s="15">
        <f t="shared" si="31"/>
        <v>-9.0519756615647217E-3</v>
      </c>
      <c r="Q130" s="7">
        <f t="shared" si="41"/>
        <v>199384.10129492776</v>
      </c>
      <c r="R130" s="7">
        <f t="shared" si="42"/>
        <v>201188.92132715241</v>
      </c>
      <c r="S130" s="13">
        <f>IF('BANCO DE DADOS'!$AD$32="Sim",R130,Q130)</f>
        <v>201188.92132715241</v>
      </c>
      <c r="T130" s="9">
        <f t="shared" si="43"/>
        <v>126</v>
      </c>
      <c r="U130" s="18">
        <f t="shared" ca="1" si="44"/>
        <v>48519</v>
      </c>
      <c r="V130" s="24"/>
      <c r="W130" s="24"/>
      <c r="X130" s="24"/>
    </row>
    <row r="131" spans="2:24" x14ac:dyDescent="0.2">
      <c r="B131" s="18">
        <f t="shared" ca="1" si="32"/>
        <v>48519</v>
      </c>
      <c r="C131" s="9">
        <f t="shared" si="45"/>
        <v>127</v>
      </c>
      <c r="D131" s="9"/>
      <c r="E131" s="13">
        <f t="shared" si="33"/>
        <v>800</v>
      </c>
      <c r="F131" s="14">
        <f t="shared" si="34"/>
        <v>103600</v>
      </c>
      <c r="G131" s="15">
        <f t="shared" si="35"/>
        <v>0.50807836663811912</v>
      </c>
      <c r="H131" s="13">
        <f t="shared" si="36"/>
        <v>1891.9144516355009</v>
      </c>
      <c r="I131" s="13">
        <f t="shared" si="37"/>
        <v>98476.015746563338</v>
      </c>
      <c r="J131" s="15">
        <f t="shared" si="29"/>
        <v>0.49192163336188088</v>
      </c>
      <c r="K131" s="13">
        <f t="shared" si="38"/>
        <v>100305.55237670554</v>
      </c>
      <c r="L131" s="13">
        <f t="shared" si="46"/>
        <v>3915655.2051117625</v>
      </c>
      <c r="M131" s="15">
        <f t="shared" si="39"/>
        <v>0.49192163336188088</v>
      </c>
      <c r="N131" s="13">
        <f t="shared" si="30"/>
        <v>0</v>
      </c>
      <c r="O131" s="13">
        <f t="shared" si="40"/>
        <v>-1829.5366301422764</v>
      </c>
      <c r="P131" s="15">
        <f t="shared" si="31"/>
        <v>-9.0537049801932851E-3</v>
      </c>
      <c r="Q131" s="7">
        <f t="shared" si="41"/>
        <v>202076.01574656327</v>
      </c>
      <c r="R131" s="7">
        <f t="shared" si="42"/>
        <v>203905.55237670554</v>
      </c>
      <c r="S131" s="13">
        <f>IF('BANCO DE DADOS'!$AD$32="Sim",R131,Q131)</f>
        <v>203905.55237670554</v>
      </c>
      <c r="T131" s="9">
        <f t="shared" si="43"/>
        <v>127</v>
      </c>
      <c r="U131" s="18">
        <f t="shared" ca="1" si="44"/>
        <v>48549</v>
      </c>
      <c r="V131" s="24"/>
      <c r="W131" s="24"/>
      <c r="X131" s="24"/>
    </row>
    <row r="132" spans="2:24" x14ac:dyDescent="0.2">
      <c r="B132" s="18">
        <f t="shared" ca="1" si="32"/>
        <v>48549</v>
      </c>
      <c r="C132" s="9">
        <f t="shared" si="45"/>
        <v>128</v>
      </c>
      <c r="D132" s="9"/>
      <c r="E132" s="13">
        <f t="shared" si="33"/>
        <v>800</v>
      </c>
      <c r="F132" s="14">
        <f t="shared" si="34"/>
        <v>104400</v>
      </c>
      <c r="G132" s="15">
        <f t="shared" si="35"/>
        <v>0.50520701732083584</v>
      </c>
      <c r="H132" s="13">
        <f t="shared" si="36"/>
        <v>1917.4574704646818</v>
      </c>
      <c r="I132" s="13">
        <f t="shared" si="37"/>
        <v>100393.47321702802</v>
      </c>
      <c r="J132" s="15">
        <f t="shared" si="29"/>
        <v>0.49479298267916416</v>
      </c>
      <c r="K132" s="13">
        <f t="shared" si="38"/>
        <v>102247.96097576755</v>
      </c>
      <c r="L132" s="13">
        <f t="shared" si="46"/>
        <v>4017903.1660875301</v>
      </c>
      <c r="M132" s="15">
        <f t="shared" si="39"/>
        <v>0.49479298267916416</v>
      </c>
      <c r="N132" s="13">
        <f t="shared" si="30"/>
        <v>0</v>
      </c>
      <c r="O132" s="13">
        <f t="shared" si="40"/>
        <v>-1854.4877587395895</v>
      </c>
      <c r="P132" s="15">
        <f t="shared" si="31"/>
        <v>-9.0554045966802534E-3</v>
      </c>
      <c r="Q132" s="7">
        <f t="shared" si="41"/>
        <v>204793.47321702796</v>
      </c>
      <c r="R132" s="7">
        <f t="shared" si="42"/>
        <v>206647.96097576755</v>
      </c>
      <c r="S132" s="13">
        <f>IF('BANCO DE DADOS'!$AD$32="Sim",R132,Q132)</f>
        <v>206647.96097576755</v>
      </c>
      <c r="T132" s="9">
        <f t="shared" si="43"/>
        <v>128</v>
      </c>
      <c r="U132" s="18">
        <f t="shared" ca="1" si="44"/>
        <v>48580</v>
      </c>
      <c r="V132" s="24"/>
      <c r="W132" s="24"/>
      <c r="X132" s="24"/>
    </row>
    <row r="133" spans="2:24" x14ac:dyDescent="0.2">
      <c r="B133" s="18">
        <f t="shared" ca="1" si="32"/>
        <v>48580</v>
      </c>
      <c r="C133" s="9">
        <f t="shared" si="45"/>
        <v>129</v>
      </c>
      <c r="D133" s="9"/>
      <c r="E133" s="13">
        <f t="shared" si="33"/>
        <v>800</v>
      </c>
      <c r="F133" s="14">
        <f t="shared" si="34"/>
        <v>105200</v>
      </c>
      <c r="G133" s="15">
        <f t="shared" si="35"/>
        <v>0.50234845102081804</v>
      </c>
      <c r="H133" s="13">
        <f t="shared" si="36"/>
        <v>1943.2428617104572</v>
      </c>
      <c r="I133" s="13">
        <f t="shared" si="37"/>
        <v>102336.71607873848</v>
      </c>
      <c r="J133" s="15">
        <f t="shared" ref="J133:J196" si="47">1-G133</f>
        <v>0.49765154897918196</v>
      </c>
      <c r="K133" s="13">
        <f t="shared" si="38"/>
        <v>104216.39172216807</v>
      </c>
      <c r="L133" s="13">
        <f t="shared" si="46"/>
        <v>4122119.5578096984</v>
      </c>
      <c r="M133" s="15">
        <f t="shared" si="39"/>
        <v>0.49765154897918196</v>
      </c>
      <c r="N133" s="13">
        <f t="shared" ref="N133:N196" si="48">Q133*Inflação</f>
        <v>0</v>
      </c>
      <c r="O133" s="13">
        <f t="shared" si="40"/>
        <v>-1879.6756434296549</v>
      </c>
      <c r="P133" s="15">
        <f t="shared" ref="P133:P196" si="49">O133/Q133</f>
        <v>-9.0570751958728834E-3</v>
      </c>
      <c r="Q133" s="7">
        <f t="shared" si="41"/>
        <v>207536.71607873842</v>
      </c>
      <c r="R133" s="7">
        <f t="shared" si="42"/>
        <v>209416.39172216807</v>
      </c>
      <c r="S133" s="13">
        <f>IF('BANCO DE DADOS'!$AD$32="Sim",R133,Q133)</f>
        <v>209416.39172216807</v>
      </c>
      <c r="T133" s="9">
        <f t="shared" si="43"/>
        <v>129</v>
      </c>
      <c r="U133" s="18">
        <f t="shared" ca="1" si="44"/>
        <v>48611</v>
      </c>
      <c r="V133" s="24"/>
      <c r="W133" s="24"/>
      <c r="X133" s="24"/>
    </row>
    <row r="134" spans="2:24" x14ac:dyDescent="0.2">
      <c r="B134" s="18">
        <f t="shared" ref="B134:B197" ca="1" si="50">DATE(YEAR(B133),MONTH(B133)+1,1)</f>
        <v>48611</v>
      </c>
      <c r="C134" s="9">
        <f t="shared" si="45"/>
        <v>130</v>
      </c>
      <c r="D134" s="9"/>
      <c r="E134" s="13">
        <f t="shared" ref="E134:E197" si="51">IF($AE$33,IF($AE$34,$E133*(1+Inflação)*(1+Crescimento_Salário),$E133*(1+Inflação)),IF($AE$34,$E133*(1+Crescimento_Salário),$E133))</f>
        <v>800</v>
      </c>
      <c r="F134" s="14">
        <f t="shared" ref="F134:F197" si="52">F133+E134</f>
        <v>106000</v>
      </c>
      <c r="G134" s="15">
        <f t="shared" ref="G134:G197" si="53">IF(F134&lt;=0,0,F134/S134)</f>
        <v>0.49950263783775778</v>
      </c>
      <c r="H134" s="13">
        <f t="shared" ref="H134:H197" si="54">Q133*Taxa</f>
        <v>1969.2729251945007</v>
      </c>
      <c r="I134" s="13">
        <f t="shared" ref="I134:I197" si="55">I133+H134</f>
        <v>104305.98900393298</v>
      </c>
      <c r="J134" s="15">
        <f t="shared" si="47"/>
        <v>0.50049736216224217</v>
      </c>
      <c r="K134" s="13">
        <f t="shared" ref="K134:K197" si="56">R134-F134</f>
        <v>106211.09153467492</v>
      </c>
      <c r="L134" s="13">
        <f t="shared" si="46"/>
        <v>4228330.6493443735</v>
      </c>
      <c r="M134" s="15">
        <f t="shared" ref="M134:M197" si="57">K134/R134</f>
        <v>0.50049736216224217</v>
      </c>
      <c r="N134" s="13">
        <f t="shared" si="48"/>
        <v>0</v>
      </c>
      <c r="O134" s="13">
        <f t="shared" ref="O134:O197" si="58">Q134-R134</f>
        <v>-1905.1025307420059</v>
      </c>
      <c r="P134" s="15">
        <f t="shared" si="49"/>
        <v>-9.058717441976314E-3</v>
      </c>
      <c r="Q134" s="7">
        <f t="shared" ref="Q134:Q197" si="59">Q133+E134+H134</f>
        <v>210305.98900393292</v>
      </c>
      <c r="R134" s="7">
        <f t="shared" ref="R134:R197" si="60">(R133+E134)*(1+((1+Taxa)/(1+Inflação)-1))</f>
        <v>212211.09153467492</v>
      </c>
      <c r="S134" s="13">
        <f>IF('BANCO DE DADOS'!$AD$32="Sim",R134,Q134)</f>
        <v>212211.09153467492</v>
      </c>
      <c r="T134" s="9">
        <f t="shared" ref="T134:T197" si="61">C134</f>
        <v>130</v>
      </c>
      <c r="U134" s="18">
        <f t="shared" ref="U134:U197" ca="1" si="62">DATE(YEAR(U133),MONTH(U133)+1,1)</f>
        <v>48639</v>
      </c>
      <c r="V134" s="24"/>
      <c r="W134" s="24"/>
      <c r="X134" s="24"/>
    </row>
    <row r="135" spans="2:24" x14ac:dyDescent="0.2">
      <c r="B135" s="18">
        <f t="shared" ca="1" si="50"/>
        <v>48639</v>
      </c>
      <c r="C135" s="9">
        <f t="shared" ref="C135:C198" si="63">C134+1</f>
        <v>131</v>
      </c>
      <c r="D135" s="9"/>
      <c r="E135" s="13">
        <f t="shared" si="51"/>
        <v>800</v>
      </c>
      <c r="F135" s="14">
        <f t="shared" si="52"/>
        <v>106800</v>
      </c>
      <c r="G135" s="15">
        <f t="shared" si="53"/>
        <v>0.49666954775963285</v>
      </c>
      <c r="H135" s="13">
        <f t="shared" si="54"/>
        <v>1995.5499825610184</v>
      </c>
      <c r="I135" s="13">
        <f t="shared" si="55"/>
        <v>106301.53898649399</v>
      </c>
      <c r="J135" s="15">
        <f t="shared" si="47"/>
        <v>0.50333045224036721</v>
      </c>
      <c r="K135" s="13">
        <f t="shared" si="56"/>
        <v>108232.30967501696</v>
      </c>
      <c r="L135" s="13">
        <f t="shared" ref="L135:L198" si="64">L134+K135</f>
        <v>4336562.9590193909</v>
      </c>
      <c r="M135" s="15">
        <f t="shared" si="57"/>
        <v>0.5033304522403671</v>
      </c>
      <c r="N135" s="13">
        <f t="shared" si="48"/>
        <v>0</v>
      </c>
      <c r="O135" s="13">
        <f t="shared" si="58"/>
        <v>-1930.7706885230145</v>
      </c>
      <c r="P135" s="15">
        <f t="shared" si="49"/>
        <v>-9.0603319793264546E-3</v>
      </c>
      <c r="Q135" s="7">
        <f t="shared" si="59"/>
        <v>213101.53898649395</v>
      </c>
      <c r="R135" s="7">
        <f t="shared" si="60"/>
        <v>215032.30967501696</v>
      </c>
      <c r="S135" s="13">
        <f>IF('BANCO DE DADOS'!$AD$32="Sim",R135,Q135)</f>
        <v>215032.30967501696</v>
      </c>
      <c r="T135" s="9">
        <f t="shared" si="61"/>
        <v>131</v>
      </c>
      <c r="U135" s="18">
        <f t="shared" ca="1" si="62"/>
        <v>48670</v>
      </c>
      <c r="V135" s="24"/>
      <c r="W135" s="24"/>
      <c r="X135" s="24"/>
    </row>
    <row r="136" spans="2:24" x14ac:dyDescent="0.2">
      <c r="B136" s="18">
        <f t="shared" ca="1" si="50"/>
        <v>48670</v>
      </c>
      <c r="C136" s="9">
        <f t="shared" si="63"/>
        <v>132</v>
      </c>
      <c r="D136" s="9">
        <v>11</v>
      </c>
      <c r="E136" s="13">
        <f t="shared" si="51"/>
        <v>800</v>
      </c>
      <c r="F136" s="14">
        <f t="shared" si="52"/>
        <v>107600</v>
      </c>
      <c r="G136" s="15">
        <f t="shared" si="53"/>
        <v>0.4938491506631224</v>
      </c>
      <c r="H136" s="13">
        <f t="shared" si="54"/>
        <v>2022.0763774838172</v>
      </c>
      <c r="I136" s="13">
        <f t="shared" si="55"/>
        <v>108323.61536397781</v>
      </c>
      <c r="J136" s="15">
        <f t="shared" si="47"/>
        <v>0.5061508493368776</v>
      </c>
      <c r="K136" s="13">
        <f t="shared" si="56"/>
        <v>110280.29777011601</v>
      </c>
      <c r="L136" s="13">
        <f t="shared" si="64"/>
        <v>4446843.2567895073</v>
      </c>
      <c r="M136" s="15">
        <f t="shared" si="57"/>
        <v>0.5061508493368776</v>
      </c>
      <c r="N136" s="13">
        <f t="shared" si="48"/>
        <v>0</v>
      </c>
      <c r="O136" s="13">
        <f t="shared" si="58"/>
        <v>-1956.6824061382504</v>
      </c>
      <c r="P136" s="15">
        <f t="shared" si="49"/>
        <v>-9.0619194331287619E-3</v>
      </c>
      <c r="Q136" s="7">
        <f t="shared" si="59"/>
        <v>215923.61536397776</v>
      </c>
      <c r="R136" s="7">
        <f t="shared" si="60"/>
        <v>217880.29777011601</v>
      </c>
      <c r="S136" s="13">
        <f>IF('BANCO DE DADOS'!$AD$32="Sim",R136,Q136)</f>
        <v>217880.29777011601</v>
      </c>
      <c r="T136" s="9">
        <f t="shared" si="61"/>
        <v>132</v>
      </c>
      <c r="U136" s="18">
        <f t="shared" ca="1" si="62"/>
        <v>48700</v>
      </c>
      <c r="V136" s="24"/>
      <c r="W136" s="24"/>
      <c r="X136" s="24"/>
    </row>
    <row r="137" spans="2:24" x14ac:dyDescent="0.2">
      <c r="B137" s="18">
        <f t="shared" ca="1" si="50"/>
        <v>48700</v>
      </c>
      <c r="C137" s="9">
        <f t="shared" si="63"/>
        <v>133</v>
      </c>
      <c r="D137" s="9"/>
      <c r="E137" s="13">
        <f t="shared" si="51"/>
        <v>800</v>
      </c>
      <c r="F137" s="14">
        <f t="shared" si="52"/>
        <v>108400</v>
      </c>
      <c r="G137" s="15">
        <f t="shared" si="53"/>
        <v>0.49104141631407555</v>
      </c>
      <c r="H137" s="13">
        <f t="shared" si="54"/>
        <v>2048.8544758753392</v>
      </c>
      <c r="I137" s="13">
        <f t="shared" si="55"/>
        <v>110372.46983985315</v>
      </c>
      <c r="J137" s="15">
        <f t="shared" si="47"/>
        <v>0.5089585836859245</v>
      </c>
      <c r="K137" s="13">
        <f t="shared" si="56"/>
        <v>112355.30983452962</v>
      </c>
      <c r="L137" s="13">
        <f t="shared" si="64"/>
        <v>4559198.566624037</v>
      </c>
      <c r="M137" s="15">
        <f t="shared" si="57"/>
        <v>0.50895858368592439</v>
      </c>
      <c r="N137" s="13">
        <f t="shared" si="48"/>
        <v>0</v>
      </c>
      <c r="O137" s="13">
        <f t="shared" si="58"/>
        <v>-1982.8399946765276</v>
      </c>
      <c r="P137" s="15">
        <f t="shared" si="49"/>
        <v>-9.0634804101631973E-3</v>
      </c>
      <c r="Q137" s="7">
        <f t="shared" si="59"/>
        <v>218772.46983985309</v>
      </c>
      <c r="R137" s="7">
        <f t="shared" si="60"/>
        <v>220755.30983452962</v>
      </c>
      <c r="S137" s="13">
        <f>IF('BANCO DE DADOS'!$AD$32="Sim",R137,Q137)</f>
        <v>220755.30983452962</v>
      </c>
      <c r="T137" s="9">
        <f t="shared" si="61"/>
        <v>133</v>
      </c>
      <c r="U137" s="18">
        <f t="shared" ca="1" si="62"/>
        <v>48731</v>
      </c>
      <c r="V137" s="24"/>
      <c r="W137" s="24"/>
      <c r="X137" s="24"/>
    </row>
    <row r="138" spans="2:24" x14ac:dyDescent="0.2">
      <c r="B138" s="18">
        <f t="shared" ca="1" si="50"/>
        <v>48731</v>
      </c>
      <c r="C138" s="9">
        <f t="shared" si="63"/>
        <v>134</v>
      </c>
      <c r="D138" s="9"/>
      <c r="E138" s="13">
        <f t="shared" si="51"/>
        <v>800</v>
      </c>
      <c r="F138" s="14">
        <f t="shared" si="52"/>
        <v>109200</v>
      </c>
      <c r="G138" s="15">
        <f t="shared" si="53"/>
        <v>0.48824631436802962</v>
      </c>
      <c r="H138" s="13">
        <f t="shared" si="54"/>
        <v>2075.8866660976805</v>
      </c>
      <c r="I138" s="13">
        <f t="shared" si="55"/>
        <v>112448.35650595083</v>
      </c>
      <c r="J138" s="15">
        <f t="shared" si="47"/>
        <v>0.51175368563197043</v>
      </c>
      <c r="K138" s="13">
        <f t="shared" si="56"/>
        <v>114457.60229310687</v>
      </c>
      <c r="L138" s="13">
        <f t="shared" si="64"/>
        <v>4673656.1689171437</v>
      </c>
      <c r="M138" s="15">
        <f t="shared" si="57"/>
        <v>0.51175368563197043</v>
      </c>
      <c r="N138" s="13">
        <f t="shared" si="48"/>
        <v>0</v>
      </c>
      <c r="O138" s="13">
        <f t="shared" si="58"/>
        <v>-2009.2457871561055</v>
      </c>
      <c r="P138" s="15">
        <f t="shared" si="49"/>
        <v>-9.0650154994592145E-3</v>
      </c>
      <c r="Q138" s="7">
        <f t="shared" si="59"/>
        <v>221648.35650595077</v>
      </c>
      <c r="R138" s="7">
        <f t="shared" si="60"/>
        <v>223657.60229310687</v>
      </c>
      <c r="S138" s="13">
        <f>IF('BANCO DE DADOS'!$AD$32="Sim",R138,Q138)</f>
        <v>223657.60229310687</v>
      </c>
      <c r="T138" s="9">
        <f t="shared" si="61"/>
        <v>134</v>
      </c>
      <c r="U138" s="18">
        <f t="shared" ca="1" si="62"/>
        <v>48761</v>
      </c>
      <c r="V138" s="24"/>
      <c r="W138" s="24"/>
      <c r="X138" s="24"/>
    </row>
    <row r="139" spans="2:24" x14ac:dyDescent="0.2">
      <c r="B139" s="18">
        <f t="shared" ca="1" si="50"/>
        <v>48761</v>
      </c>
      <c r="C139" s="9">
        <f t="shared" si="63"/>
        <v>135</v>
      </c>
      <c r="D139" s="9"/>
      <c r="E139" s="13">
        <f t="shared" si="51"/>
        <v>800</v>
      </c>
      <c r="F139" s="14">
        <f t="shared" si="52"/>
        <v>110000</v>
      </c>
      <c r="G139" s="15">
        <f t="shared" si="53"/>
        <v>0.48546381437077629</v>
      </c>
      <c r="H139" s="13">
        <f t="shared" si="54"/>
        <v>2103.1753591756096</v>
      </c>
      <c r="I139" s="13">
        <f t="shared" si="55"/>
        <v>114551.53186512644</v>
      </c>
      <c r="J139" s="15">
        <f t="shared" si="47"/>
        <v>0.51453618562922365</v>
      </c>
      <c r="K139" s="13">
        <f t="shared" si="56"/>
        <v>116587.43400385915</v>
      </c>
      <c r="L139" s="13">
        <f t="shared" si="64"/>
        <v>4790243.6029210025</v>
      </c>
      <c r="M139" s="15">
        <f t="shared" si="57"/>
        <v>0.51453618562922376</v>
      </c>
      <c r="N139" s="13">
        <f t="shared" si="48"/>
        <v>0</v>
      </c>
      <c r="O139" s="13">
        <f t="shared" si="58"/>
        <v>-2035.9021387327812</v>
      </c>
      <c r="P139" s="15">
        <f t="shared" si="49"/>
        <v>-9.0665252729409847E-3</v>
      </c>
      <c r="Q139" s="7">
        <f t="shared" si="59"/>
        <v>224551.53186512637</v>
      </c>
      <c r="R139" s="7">
        <f t="shared" si="60"/>
        <v>226587.43400385915</v>
      </c>
      <c r="S139" s="13">
        <f>IF('BANCO DE DADOS'!$AD$32="Sim",R139,Q139)</f>
        <v>226587.43400385915</v>
      </c>
      <c r="T139" s="9">
        <f t="shared" si="61"/>
        <v>135</v>
      </c>
      <c r="U139" s="18">
        <f t="shared" ca="1" si="62"/>
        <v>48792</v>
      </c>
      <c r="V139" s="24"/>
      <c r="W139" s="24"/>
      <c r="X139" s="24"/>
    </row>
    <row r="140" spans="2:24" x14ac:dyDescent="0.2">
      <c r="B140" s="18">
        <f t="shared" ca="1" si="50"/>
        <v>48792</v>
      </c>
      <c r="C140" s="9">
        <f t="shared" si="63"/>
        <v>136</v>
      </c>
      <c r="D140" s="9"/>
      <c r="E140" s="13">
        <f t="shared" si="51"/>
        <v>800</v>
      </c>
      <c r="F140" s="14">
        <f t="shared" si="52"/>
        <v>110800</v>
      </c>
      <c r="G140" s="15">
        <f t="shared" si="53"/>
        <v>0.48269388575897282</v>
      </c>
      <c r="H140" s="13">
        <f t="shared" si="54"/>
        <v>2130.7229890116109</v>
      </c>
      <c r="I140" s="13">
        <f t="shared" si="55"/>
        <v>116682.25485413805</v>
      </c>
      <c r="J140" s="15">
        <f t="shared" si="47"/>
        <v>0.51730611424102713</v>
      </c>
      <c r="K140" s="13">
        <f t="shared" si="56"/>
        <v>118745.06628104794</v>
      </c>
      <c r="L140" s="13">
        <f t="shared" si="64"/>
        <v>4908988.6692020502</v>
      </c>
      <c r="M140" s="15">
        <f t="shared" si="57"/>
        <v>0.51730611424102713</v>
      </c>
      <c r="N140" s="13">
        <f t="shared" si="48"/>
        <v>0</v>
      </c>
      <c r="O140" s="13">
        <f t="shared" si="58"/>
        <v>-2062.8114269099606</v>
      </c>
      <c r="P140" s="15">
        <f t="shared" si="49"/>
        <v>-9.0680102860446806E-3</v>
      </c>
      <c r="Q140" s="7">
        <f t="shared" si="59"/>
        <v>227482.25485413798</v>
      </c>
      <c r="R140" s="7">
        <f t="shared" si="60"/>
        <v>229545.06628104794</v>
      </c>
      <c r="S140" s="13">
        <f>IF('BANCO DE DADOS'!$AD$32="Sim",R140,Q140)</f>
        <v>229545.06628104794</v>
      </c>
      <c r="T140" s="9">
        <f t="shared" si="61"/>
        <v>136</v>
      </c>
      <c r="U140" s="18">
        <f t="shared" ca="1" si="62"/>
        <v>48823</v>
      </c>
      <c r="V140" s="24"/>
      <c r="W140" s="24"/>
      <c r="X140" s="24"/>
    </row>
    <row r="141" spans="2:24" x14ac:dyDescent="0.2">
      <c r="B141" s="18">
        <f t="shared" ca="1" si="50"/>
        <v>48823</v>
      </c>
      <c r="C141" s="9">
        <f t="shared" si="63"/>
        <v>137</v>
      </c>
      <c r="D141" s="9"/>
      <c r="E141" s="13">
        <f t="shared" si="51"/>
        <v>800</v>
      </c>
      <c r="F141" s="14">
        <f t="shared" si="52"/>
        <v>111600</v>
      </c>
      <c r="G141" s="15">
        <f t="shared" si="53"/>
        <v>0.4799364978607964</v>
      </c>
      <c r="H141" s="13">
        <f t="shared" si="54"/>
        <v>2158.5320126029642</v>
      </c>
      <c r="I141" s="13">
        <f t="shared" si="55"/>
        <v>118840.78686674102</v>
      </c>
      <c r="J141" s="15">
        <f t="shared" si="47"/>
        <v>0.5200635021392036</v>
      </c>
      <c r="K141" s="13">
        <f t="shared" si="56"/>
        <v>120930.76291849161</v>
      </c>
      <c r="L141" s="13">
        <f t="shared" si="64"/>
        <v>5029919.432120542</v>
      </c>
      <c r="M141" s="15">
        <f t="shared" si="57"/>
        <v>0.5200635021392036</v>
      </c>
      <c r="N141" s="13">
        <f t="shared" si="48"/>
        <v>0</v>
      </c>
      <c r="O141" s="13">
        <f t="shared" si="58"/>
        <v>-2089.9760517506802</v>
      </c>
      <c r="P141" s="15">
        <f t="shared" si="49"/>
        <v>-9.0694710783090216E-3</v>
      </c>
      <c r="Q141" s="7">
        <f t="shared" si="59"/>
        <v>230440.78686674093</v>
      </c>
      <c r="R141" s="7">
        <f t="shared" si="60"/>
        <v>232530.76291849161</v>
      </c>
      <c r="S141" s="13">
        <f>IF('BANCO DE DADOS'!$AD$32="Sim",R141,Q141)</f>
        <v>232530.76291849161</v>
      </c>
      <c r="T141" s="9">
        <f t="shared" si="61"/>
        <v>137</v>
      </c>
      <c r="U141" s="18">
        <f t="shared" ca="1" si="62"/>
        <v>48853</v>
      </c>
      <c r="V141" s="24"/>
      <c r="W141" s="24"/>
      <c r="X141" s="24"/>
    </row>
    <row r="142" spans="2:24" x14ac:dyDescent="0.2">
      <c r="B142" s="18">
        <f t="shared" ca="1" si="50"/>
        <v>48853</v>
      </c>
      <c r="C142" s="9">
        <f t="shared" si="63"/>
        <v>138</v>
      </c>
      <c r="D142" s="9"/>
      <c r="E142" s="13">
        <f t="shared" si="51"/>
        <v>800</v>
      </c>
      <c r="F142" s="14">
        <f t="shared" si="52"/>
        <v>112400</v>
      </c>
      <c r="G142" s="15">
        <f t="shared" si="53"/>
        <v>0.47719161989663866</v>
      </c>
      <c r="H142" s="13">
        <f t="shared" si="54"/>
        <v>2186.604910260889</v>
      </c>
      <c r="I142" s="13">
        <f t="shared" si="55"/>
        <v>121027.39177700192</v>
      </c>
      <c r="J142" s="15">
        <f t="shared" si="47"/>
        <v>0.52280838010336139</v>
      </c>
      <c r="K142" s="13">
        <f t="shared" si="56"/>
        <v>123144.79021309348</v>
      </c>
      <c r="L142" s="13">
        <f t="shared" si="64"/>
        <v>5153064.2223336352</v>
      </c>
      <c r="M142" s="15">
        <f t="shared" si="57"/>
        <v>0.52280838010336128</v>
      </c>
      <c r="N142" s="13">
        <f t="shared" si="48"/>
        <v>0</v>
      </c>
      <c r="O142" s="13">
        <f t="shared" si="58"/>
        <v>-2117.3984360916656</v>
      </c>
      <c r="P142" s="15">
        <f t="shared" si="49"/>
        <v>-9.0709081739407081E-3</v>
      </c>
      <c r="Q142" s="7">
        <f t="shared" si="59"/>
        <v>233427.39177700182</v>
      </c>
      <c r="R142" s="7">
        <f t="shared" si="60"/>
        <v>235544.79021309348</v>
      </c>
      <c r="S142" s="13">
        <f>IF('BANCO DE DADOS'!$AD$32="Sim",R142,Q142)</f>
        <v>235544.79021309348</v>
      </c>
      <c r="T142" s="9">
        <f t="shared" si="61"/>
        <v>138</v>
      </c>
      <c r="U142" s="18">
        <f t="shared" ca="1" si="62"/>
        <v>48884</v>
      </c>
      <c r="V142" s="24"/>
      <c r="W142" s="24"/>
      <c r="X142" s="24"/>
    </row>
    <row r="143" spans="2:24" x14ac:dyDescent="0.2">
      <c r="B143" s="18">
        <f t="shared" ca="1" si="50"/>
        <v>48884</v>
      </c>
      <c r="C143" s="9">
        <f t="shared" si="63"/>
        <v>139</v>
      </c>
      <c r="D143" s="9"/>
      <c r="E143" s="13">
        <f t="shared" si="51"/>
        <v>800</v>
      </c>
      <c r="F143" s="14">
        <f t="shared" si="52"/>
        <v>113200</v>
      </c>
      <c r="G143" s="15">
        <f t="shared" si="53"/>
        <v>0.47445922097983967</v>
      </c>
      <c r="H143" s="13">
        <f t="shared" si="54"/>
        <v>2214.9441858317632</v>
      </c>
      <c r="I143" s="13">
        <f t="shared" si="55"/>
        <v>123242.33596283368</v>
      </c>
      <c r="J143" s="15">
        <f t="shared" si="47"/>
        <v>0.52554077902016028</v>
      </c>
      <c r="K143" s="13">
        <f t="shared" si="56"/>
        <v>125387.416988593</v>
      </c>
      <c r="L143" s="13">
        <f t="shared" si="64"/>
        <v>5278451.6393222278</v>
      </c>
      <c r="M143" s="15">
        <f t="shared" si="57"/>
        <v>0.52554077902016039</v>
      </c>
      <c r="N143" s="13">
        <f t="shared" si="48"/>
        <v>0</v>
      </c>
      <c r="O143" s="13">
        <f t="shared" si="58"/>
        <v>-2145.0810257594276</v>
      </c>
      <c r="P143" s="15">
        <f t="shared" si="49"/>
        <v>-9.0723220823559006E-3</v>
      </c>
      <c r="Q143" s="7">
        <f t="shared" si="59"/>
        <v>236442.33596283357</v>
      </c>
      <c r="R143" s="7">
        <f t="shared" si="60"/>
        <v>238587.416988593</v>
      </c>
      <c r="S143" s="13">
        <f>IF('BANCO DE DADOS'!$AD$32="Sim",R143,Q143)</f>
        <v>238587.416988593</v>
      </c>
      <c r="T143" s="9">
        <f t="shared" si="61"/>
        <v>139</v>
      </c>
      <c r="U143" s="18">
        <f t="shared" ca="1" si="62"/>
        <v>48914</v>
      </c>
      <c r="V143" s="24"/>
      <c r="W143" s="24"/>
      <c r="X143" s="24"/>
    </row>
    <row r="144" spans="2:24" x14ac:dyDescent="0.2">
      <c r="B144" s="18">
        <f t="shared" ca="1" si="50"/>
        <v>48914</v>
      </c>
      <c r="C144" s="9">
        <f t="shared" si="63"/>
        <v>140</v>
      </c>
      <c r="D144" s="9"/>
      <c r="E144" s="13">
        <f t="shared" si="51"/>
        <v>800</v>
      </c>
      <c r="F144" s="14">
        <f t="shared" si="52"/>
        <v>114000</v>
      </c>
      <c r="G144" s="15">
        <f t="shared" si="53"/>
        <v>0.47173927011745775</v>
      </c>
      <c r="H144" s="13">
        <f t="shared" si="54"/>
        <v>2243.5523669204458</v>
      </c>
      <c r="I144" s="13">
        <f t="shared" si="55"/>
        <v>125485.88832975412</v>
      </c>
      <c r="J144" s="15">
        <f t="shared" si="47"/>
        <v>0.52826072988254225</v>
      </c>
      <c r="K144" s="13">
        <f t="shared" si="56"/>
        <v>127658.91461954245</v>
      </c>
      <c r="L144" s="13">
        <f t="shared" si="64"/>
        <v>5406110.5539417705</v>
      </c>
      <c r="M144" s="15">
        <f t="shared" si="57"/>
        <v>0.52826072988254225</v>
      </c>
      <c r="N144" s="13">
        <f t="shared" si="48"/>
        <v>0</v>
      </c>
      <c r="O144" s="13">
        <f t="shared" si="58"/>
        <v>-2173.026289788424</v>
      </c>
      <c r="P144" s="15">
        <f t="shared" si="49"/>
        <v>-9.0737132986989637E-3</v>
      </c>
      <c r="Q144" s="7">
        <f t="shared" si="59"/>
        <v>239485.88832975403</v>
      </c>
      <c r="R144" s="7">
        <f t="shared" si="60"/>
        <v>241658.91461954245</v>
      </c>
      <c r="S144" s="13">
        <f>IF('BANCO DE DADOS'!$AD$32="Sim",R144,Q144)</f>
        <v>241658.91461954245</v>
      </c>
      <c r="T144" s="9">
        <f t="shared" si="61"/>
        <v>140</v>
      </c>
      <c r="U144" s="18">
        <f t="shared" ca="1" si="62"/>
        <v>48945</v>
      </c>
      <c r="V144" s="24"/>
      <c r="W144" s="24"/>
      <c r="X144" s="24"/>
    </row>
    <row r="145" spans="2:24" x14ac:dyDescent="0.2">
      <c r="B145" s="18">
        <f t="shared" ca="1" si="50"/>
        <v>48945</v>
      </c>
      <c r="C145" s="9">
        <f t="shared" si="63"/>
        <v>141</v>
      </c>
      <c r="D145" s="9"/>
      <c r="E145" s="13">
        <f t="shared" si="51"/>
        <v>800</v>
      </c>
      <c r="F145" s="14">
        <f t="shared" si="52"/>
        <v>114800</v>
      </c>
      <c r="G145" s="15">
        <f t="shared" si="53"/>
        <v>0.46903173621107491</v>
      </c>
      <c r="H145" s="13">
        <f t="shared" si="54"/>
        <v>2272.4320051157142</v>
      </c>
      <c r="I145" s="13">
        <f t="shared" si="55"/>
        <v>127758.32033486983</v>
      </c>
      <c r="J145" s="15">
        <f t="shared" si="47"/>
        <v>0.53096826378892503</v>
      </c>
      <c r="K145" s="13">
        <f t="shared" si="56"/>
        <v>129959.55705551105</v>
      </c>
      <c r="L145" s="13">
        <f t="shared" si="64"/>
        <v>5536070.110997282</v>
      </c>
      <c r="M145" s="15">
        <f t="shared" si="57"/>
        <v>0.53096826378892503</v>
      </c>
      <c r="N145" s="13">
        <f t="shared" si="48"/>
        <v>0</v>
      </c>
      <c r="O145" s="13">
        <f t="shared" si="58"/>
        <v>-2201.2367206412891</v>
      </c>
      <c r="P145" s="15">
        <f t="shared" si="49"/>
        <v>-9.0750823043395032E-3</v>
      </c>
      <c r="Q145" s="7">
        <f t="shared" si="59"/>
        <v>242558.32033486976</v>
      </c>
      <c r="R145" s="7">
        <f t="shared" si="60"/>
        <v>244759.55705551105</v>
      </c>
      <c r="S145" s="13">
        <f>IF('BANCO DE DADOS'!$AD$32="Sim",R145,Q145)</f>
        <v>244759.55705551105</v>
      </c>
      <c r="T145" s="9">
        <f t="shared" si="61"/>
        <v>141</v>
      </c>
      <c r="U145" s="18">
        <f t="shared" ca="1" si="62"/>
        <v>48976</v>
      </c>
      <c r="V145" s="24"/>
      <c r="W145" s="24"/>
      <c r="X145" s="24"/>
    </row>
    <row r="146" spans="2:24" x14ac:dyDescent="0.2">
      <c r="B146" s="18">
        <f t="shared" ca="1" si="50"/>
        <v>48976</v>
      </c>
      <c r="C146" s="9">
        <f t="shared" si="63"/>
        <v>142</v>
      </c>
      <c r="D146" s="9"/>
      <c r="E146" s="13">
        <f t="shared" si="51"/>
        <v>800</v>
      </c>
      <c r="F146" s="14">
        <f t="shared" si="52"/>
        <v>115600</v>
      </c>
      <c r="G146" s="15">
        <f t="shared" si="53"/>
        <v>0.46633658805763506</v>
      </c>
      <c r="H146" s="13">
        <f t="shared" si="54"/>
        <v>2301.5856762178432</v>
      </c>
      <c r="I146" s="13">
        <f t="shared" si="55"/>
        <v>130059.90601108767</v>
      </c>
      <c r="J146" s="15">
        <f t="shared" si="47"/>
        <v>0.53366341194236488</v>
      </c>
      <c r="K146" s="13">
        <f t="shared" si="56"/>
        <v>132289.62084551872</v>
      </c>
      <c r="L146" s="13">
        <f t="shared" si="64"/>
        <v>5668359.731842801</v>
      </c>
      <c r="M146" s="15">
        <f t="shared" si="57"/>
        <v>0.533663411942365</v>
      </c>
      <c r="N146" s="13">
        <f t="shared" si="48"/>
        <v>0</v>
      </c>
      <c r="O146" s="13">
        <f t="shared" si="58"/>
        <v>-2229.7148344311281</v>
      </c>
      <c r="P146" s="15">
        <f t="shared" si="49"/>
        <v>-9.0764295673486598E-3</v>
      </c>
      <c r="Q146" s="7">
        <f t="shared" si="59"/>
        <v>245659.90601108759</v>
      </c>
      <c r="R146" s="7">
        <f t="shared" si="60"/>
        <v>247889.62084551872</v>
      </c>
      <c r="S146" s="13">
        <f>IF('BANCO DE DADOS'!$AD$32="Sim",R146,Q146)</f>
        <v>247889.62084551872</v>
      </c>
      <c r="T146" s="9">
        <f t="shared" si="61"/>
        <v>142</v>
      </c>
      <c r="U146" s="18">
        <f t="shared" ca="1" si="62"/>
        <v>49004</v>
      </c>
      <c r="V146" s="24"/>
      <c r="W146" s="24"/>
      <c r="X146" s="24"/>
    </row>
    <row r="147" spans="2:24" x14ac:dyDescent="0.2">
      <c r="B147" s="18">
        <f t="shared" ca="1" si="50"/>
        <v>49004</v>
      </c>
      <c r="C147" s="9">
        <f t="shared" si="63"/>
        <v>143</v>
      </c>
      <c r="D147" s="9"/>
      <c r="E147" s="13">
        <f t="shared" si="51"/>
        <v>800</v>
      </c>
      <c r="F147" s="14">
        <f t="shared" si="52"/>
        <v>116400</v>
      </c>
      <c r="G147" s="15">
        <f t="shared" si="53"/>
        <v>0.46365379435031356</v>
      </c>
      <c r="H147" s="13">
        <f t="shared" si="54"/>
        <v>2331.0159804683431</v>
      </c>
      <c r="I147" s="13">
        <f t="shared" si="55"/>
        <v>132390.92199155601</v>
      </c>
      <c r="J147" s="15">
        <f t="shared" si="47"/>
        <v>0.53634620564968638</v>
      </c>
      <c r="K147" s="13">
        <f t="shared" si="56"/>
        <v>134649.3851627018</v>
      </c>
      <c r="L147" s="13">
        <f t="shared" si="64"/>
        <v>5803009.1170055028</v>
      </c>
      <c r="M147" s="15">
        <f t="shared" si="57"/>
        <v>0.53634620564968649</v>
      </c>
      <c r="N147" s="13">
        <f t="shared" si="48"/>
        <v>0</v>
      </c>
      <c r="O147" s="13">
        <f t="shared" si="58"/>
        <v>-2258.4631711458787</v>
      </c>
      <c r="P147" s="15">
        <f t="shared" si="49"/>
        <v>-9.0777555429555901E-3</v>
      </c>
      <c r="Q147" s="7">
        <f t="shared" si="59"/>
        <v>248790.92199155592</v>
      </c>
      <c r="R147" s="7">
        <f t="shared" si="60"/>
        <v>251049.3851627018</v>
      </c>
      <c r="S147" s="13">
        <f>IF('BANCO DE DADOS'!$AD$32="Sim",R147,Q147)</f>
        <v>251049.3851627018</v>
      </c>
      <c r="T147" s="9">
        <f t="shared" si="61"/>
        <v>143</v>
      </c>
      <c r="U147" s="18">
        <f t="shared" ca="1" si="62"/>
        <v>49035</v>
      </c>
      <c r="V147" s="24"/>
      <c r="W147" s="24"/>
      <c r="X147" s="24"/>
    </row>
    <row r="148" spans="2:24" x14ac:dyDescent="0.2">
      <c r="B148" s="18">
        <f t="shared" ca="1" si="50"/>
        <v>49035</v>
      </c>
      <c r="C148" s="9">
        <f t="shared" si="63"/>
        <v>144</v>
      </c>
      <c r="D148" s="9">
        <v>12</v>
      </c>
      <c r="E148" s="13">
        <f t="shared" si="51"/>
        <v>800</v>
      </c>
      <c r="F148" s="14">
        <f t="shared" si="52"/>
        <v>117200</v>
      </c>
      <c r="G148" s="15">
        <f t="shared" si="53"/>
        <v>0.46098332367941719</v>
      </c>
      <c r="H148" s="13">
        <f t="shared" si="54"/>
        <v>2360.7255427818777</v>
      </c>
      <c r="I148" s="13">
        <f t="shared" si="55"/>
        <v>134751.64753433788</v>
      </c>
      <c r="J148" s="15">
        <f t="shared" si="47"/>
        <v>0.53901667632058281</v>
      </c>
      <c r="K148" s="13">
        <f t="shared" si="56"/>
        <v>137039.13182921274</v>
      </c>
      <c r="L148" s="13">
        <f t="shared" si="64"/>
        <v>5940048.2488347152</v>
      </c>
      <c r="M148" s="15">
        <f t="shared" si="57"/>
        <v>0.53901667632058281</v>
      </c>
      <c r="N148" s="13">
        <f t="shared" si="48"/>
        <v>0</v>
      </c>
      <c r="O148" s="13">
        <f t="shared" si="58"/>
        <v>-2287.4842948749429</v>
      </c>
      <c r="P148" s="15">
        <f t="shared" si="49"/>
        <v>-9.0790606739858202E-3</v>
      </c>
      <c r="Q148" s="7">
        <f t="shared" si="59"/>
        <v>251951.6475343378</v>
      </c>
      <c r="R148" s="7">
        <f t="shared" si="60"/>
        <v>254239.13182921274</v>
      </c>
      <c r="S148" s="13">
        <f>IF('BANCO DE DADOS'!$AD$32="Sim",R148,Q148)</f>
        <v>254239.13182921274</v>
      </c>
      <c r="T148" s="9">
        <f t="shared" si="61"/>
        <v>144</v>
      </c>
      <c r="U148" s="18">
        <f t="shared" ca="1" si="62"/>
        <v>49065</v>
      </c>
      <c r="V148" s="24"/>
      <c r="W148" s="24"/>
      <c r="X148" s="24"/>
    </row>
    <row r="149" spans="2:24" x14ac:dyDescent="0.2">
      <c r="B149" s="18">
        <f t="shared" ca="1" si="50"/>
        <v>49065</v>
      </c>
      <c r="C149" s="9">
        <f t="shared" si="63"/>
        <v>145</v>
      </c>
      <c r="D149" s="9"/>
      <c r="E149" s="13">
        <f t="shared" si="51"/>
        <v>800</v>
      </c>
      <c r="F149" s="14">
        <f t="shared" si="52"/>
        <v>118000</v>
      </c>
      <c r="G149" s="15">
        <f t="shared" si="53"/>
        <v>0.45832514453331219</v>
      </c>
      <c r="H149" s="13">
        <f t="shared" si="54"/>
        <v>2390.7170129803822</v>
      </c>
      <c r="I149" s="13">
        <f t="shared" si="55"/>
        <v>137142.36454731826</v>
      </c>
      <c r="J149" s="15">
        <f t="shared" si="47"/>
        <v>0.54167485546668781</v>
      </c>
      <c r="K149" s="13">
        <f t="shared" si="56"/>
        <v>139459.14534135596</v>
      </c>
      <c r="L149" s="13">
        <f t="shared" si="64"/>
        <v>6079507.3941760715</v>
      </c>
      <c r="M149" s="15">
        <f t="shared" si="57"/>
        <v>0.54167485546668781</v>
      </c>
      <c r="N149" s="13">
        <f t="shared" si="48"/>
        <v>0</v>
      </c>
      <c r="O149" s="13">
        <f t="shared" si="58"/>
        <v>-2316.780794037797</v>
      </c>
      <c r="P149" s="15">
        <f t="shared" si="49"/>
        <v>-9.0803453912810771E-3</v>
      </c>
      <c r="Q149" s="7">
        <f t="shared" si="59"/>
        <v>255142.36454731817</v>
      </c>
      <c r="R149" s="7">
        <f t="shared" si="60"/>
        <v>257459.14534135596</v>
      </c>
      <c r="S149" s="13">
        <f>IF('BANCO DE DADOS'!$AD$32="Sim",R149,Q149)</f>
        <v>257459.14534135596</v>
      </c>
      <c r="T149" s="9">
        <f t="shared" si="61"/>
        <v>145</v>
      </c>
      <c r="U149" s="18">
        <f t="shared" ca="1" si="62"/>
        <v>49096</v>
      </c>
      <c r="V149" s="24"/>
      <c r="W149" s="24"/>
      <c r="X149" s="24"/>
    </row>
    <row r="150" spans="2:24" x14ac:dyDescent="0.2">
      <c r="B150" s="18">
        <f t="shared" ca="1" si="50"/>
        <v>49096</v>
      </c>
      <c r="C150" s="9">
        <f t="shared" si="63"/>
        <v>146</v>
      </c>
      <c r="D150" s="9"/>
      <c r="E150" s="13">
        <f t="shared" si="51"/>
        <v>800</v>
      </c>
      <c r="F150" s="14">
        <f t="shared" si="52"/>
        <v>118800</v>
      </c>
      <c r="G150" s="15">
        <f t="shared" si="53"/>
        <v>0.45567922529937888</v>
      </c>
      <c r="H150" s="13">
        <f t="shared" si="54"/>
        <v>2420.9930660294044</v>
      </c>
      <c r="I150" s="13">
        <f t="shared" si="55"/>
        <v>139563.35761334765</v>
      </c>
      <c r="J150" s="15">
        <f t="shared" si="47"/>
        <v>0.54432077470062112</v>
      </c>
      <c r="K150" s="13">
        <f t="shared" si="56"/>
        <v>141909.71289496249</v>
      </c>
      <c r="L150" s="13">
        <f t="shared" si="64"/>
        <v>6221417.1070710337</v>
      </c>
      <c r="M150" s="15">
        <f t="shared" si="57"/>
        <v>0.54432077470062112</v>
      </c>
      <c r="N150" s="13">
        <f t="shared" si="48"/>
        <v>0</v>
      </c>
      <c r="O150" s="13">
        <f t="shared" si="58"/>
        <v>-2346.3552816149313</v>
      </c>
      <c r="P150" s="15">
        <f t="shared" si="49"/>
        <v>-9.0816101141027832E-3</v>
      </c>
      <c r="Q150" s="7">
        <f t="shared" si="59"/>
        <v>258363.35761334756</v>
      </c>
      <c r="R150" s="7">
        <f t="shared" si="60"/>
        <v>260709.71289496249</v>
      </c>
      <c r="S150" s="13">
        <f>IF('BANCO DE DADOS'!$AD$32="Sim",R150,Q150)</f>
        <v>260709.71289496249</v>
      </c>
      <c r="T150" s="9">
        <f t="shared" si="61"/>
        <v>146</v>
      </c>
      <c r="U150" s="18">
        <f t="shared" ca="1" si="62"/>
        <v>49126</v>
      </c>
      <c r="V150" s="24"/>
      <c r="W150" s="24"/>
      <c r="X150" s="24"/>
    </row>
    <row r="151" spans="2:24" x14ac:dyDescent="0.2">
      <c r="B151" s="18">
        <f t="shared" ca="1" si="50"/>
        <v>49126</v>
      </c>
      <c r="C151" s="9">
        <f t="shared" si="63"/>
        <v>147</v>
      </c>
      <c r="D151" s="9"/>
      <c r="E151" s="13">
        <f t="shared" si="51"/>
        <v>800</v>
      </c>
      <c r="F151" s="14">
        <f t="shared" si="52"/>
        <v>119600</v>
      </c>
      <c r="G151" s="15">
        <f t="shared" si="53"/>
        <v>0.45304553426499289</v>
      </c>
      <c r="H151" s="13">
        <f t="shared" si="54"/>
        <v>2451.5564022766853</v>
      </c>
      <c r="I151" s="13">
        <f t="shared" si="55"/>
        <v>142014.91401562432</v>
      </c>
      <c r="J151" s="15">
        <f t="shared" si="47"/>
        <v>0.54695446573500717</v>
      </c>
      <c r="K151" s="13">
        <f t="shared" si="56"/>
        <v>144391.12441100506</v>
      </c>
      <c r="L151" s="13">
        <f t="shared" si="64"/>
        <v>6365808.2314820383</v>
      </c>
      <c r="M151" s="15">
        <f t="shared" si="57"/>
        <v>0.54695446573500706</v>
      </c>
      <c r="N151" s="13">
        <f t="shared" si="48"/>
        <v>0</v>
      </c>
      <c r="O151" s="13">
        <f t="shared" si="58"/>
        <v>-2376.2103953808255</v>
      </c>
      <c r="P151" s="15">
        <f t="shared" si="49"/>
        <v>-9.0828552505187558E-3</v>
      </c>
      <c r="Q151" s="7">
        <f t="shared" si="59"/>
        <v>261614.91401562424</v>
      </c>
      <c r="R151" s="7">
        <f t="shared" si="60"/>
        <v>263991.12441100506</v>
      </c>
      <c r="S151" s="13">
        <f>IF('BANCO DE DADOS'!$AD$32="Sim",R151,Q151)</f>
        <v>263991.12441100506</v>
      </c>
      <c r="T151" s="9">
        <f t="shared" si="61"/>
        <v>147</v>
      </c>
      <c r="U151" s="18">
        <f t="shared" ca="1" si="62"/>
        <v>49157</v>
      </c>
      <c r="V151" s="24"/>
      <c r="W151" s="24"/>
      <c r="X151" s="24"/>
    </row>
    <row r="152" spans="2:24" x14ac:dyDescent="0.2">
      <c r="B152" s="18">
        <f t="shared" ca="1" si="50"/>
        <v>49157</v>
      </c>
      <c r="C152" s="9">
        <f t="shared" si="63"/>
        <v>148</v>
      </c>
      <c r="D152" s="9"/>
      <c r="E152" s="13">
        <f t="shared" si="51"/>
        <v>800</v>
      </c>
      <c r="F152" s="14">
        <f t="shared" si="52"/>
        <v>120400</v>
      </c>
      <c r="G152" s="15">
        <f t="shared" si="53"/>
        <v>0.45042403961852978</v>
      </c>
      <c r="H152" s="13">
        <f t="shared" si="54"/>
        <v>2482.4097476930065</v>
      </c>
      <c r="I152" s="13">
        <f t="shared" si="55"/>
        <v>144497.32376331734</v>
      </c>
      <c r="J152" s="15">
        <f t="shared" si="47"/>
        <v>0.54957596038147027</v>
      </c>
      <c r="K152" s="13">
        <f t="shared" si="56"/>
        <v>146903.67256145651</v>
      </c>
      <c r="L152" s="13">
        <f t="shared" si="64"/>
        <v>6512711.9040434947</v>
      </c>
      <c r="M152" s="15">
        <f t="shared" si="57"/>
        <v>0.54957596038147016</v>
      </c>
      <c r="N152" s="13">
        <f t="shared" si="48"/>
        <v>0</v>
      </c>
      <c r="O152" s="13">
        <f t="shared" si="58"/>
        <v>-2406.3487981393118</v>
      </c>
      <c r="P152" s="15">
        <f t="shared" si="49"/>
        <v>-9.084081197775172E-3</v>
      </c>
      <c r="Q152" s="7">
        <f t="shared" si="59"/>
        <v>264897.3237633172</v>
      </c>
      <c r="R152" s="7">
        <f t="shared" si="60"/>
        <v>267303.67256145651</v>
      </c>
      <c r="S152" s="13">
        <f>IF('BANCO DE DADOS'!$AD$32="Sim",R152,Q152)</f>
        <v>267303.67256145651</v>
      </c>
      <c r="T152" s="9">
        <f t="shared" si="61"/>
        <v>148</v>
      </c>
      <c r="U152" s="18">
        <f t="shared" ca="1" si="62"/>
        <v>49188</v>
      </c>
      <c r="V152" s="24"/>
      <c r="W152" s="24"/>
      <c r="X152" s="24"/>
    </row>
    <row r="153" spans="2:24" x14ac:dyDescent="0.2">
      <c r="B153" s="18">
        <f t="shared" ca="1" si="50"/>
        <v>49188</v>
      </c>
      <c r="C153" s="9">
        <f t="shared" si="63"/>
        <v>149</v>
      </c>
      <c r="D153" s="9"/>
      <c r="E153" s="13">
        <f t="shared" si="51"/>
        <v>800</v>
      </c>
      <c r="F153" s="14">
        <f t="shared" si="52"/>
        <v>121200</v>
      </c>
      <c r="G153" s="15">
        <f t="shared" si="53"/>
        <v>0.4478147094503932</v>
      </c>
      <c r="H153" s="13">
        <f t="shared" si="54"/>
        <v>2513.5558541153218</v>
      </c>
      <c r="I153" s="13">
        <f t="shared" si="55"/>
        <v>147010.87961743266</v>
      </c>
      <c r="J153" s="15">
        <f t="shared" si="47"/>
        <v>0.55218529054960674</v>
      </c>
      <c r="K153" s="13">
        <f t="shared" si="56"/>
        <v>149447.65279539343</v>
      </c>
      <c r="L153" s="13">
        <f t="shared" si="64"/>
        <v>6662159.5568388877</v>
      </c>
      <c r="M153" s="15">
        <f t="shared" si="57"/>
        <v>0.55218529054960686</v>
      </c>
      <c r="N153" s="13">
        <f t="shared" si="48"/>
        <v>0</v>
      </c>
      <c r="O153" s="13">
        <f t="shared" si="58"/>
        <v>-2436.7731779608876</v>
      </c>
      <c r="P153" s="15">
        <f t="shared" si="49"/>
        <v>-9.0852883426527035E-3</v>
      </c>
      <c r="Q153" s="7">
        <f t="shared" si="59"/>
        <v>268210.87961743254</v>
      </c>
      <c r="R153" s="7">
        <f t="shared" si="60"/>
        <v>270647.65279539343</v>
      </c>
      <c r="S153" s="13">
        <f>IF('BANCO DE DADOS'!$AD$32="Sim",R153,Q153)</f>
        <v>270647.65279539343</v>
      </c>
      <c r="T153" s="9">
        <f t="shared" si="61"/>
        <v>149</v>
      </c>
      <c r="U153" s="18">
        <f t="shared" ca="1" si="62"/>
        <v>49218</v>
      </c>
      <c r="V153" s="24"/>
      <c r="W153" s="24"/>
      <c r="X153" s="24"/>
    </row>
    <row r="154" spans="2:24" x14ac:dyDescent="0.2">
      <c r="B154" s="18">
        <f t="shared" ca="1" si="50"/>
        <v>49218</v>
      </c>
      <c r="C154" s="9">
        <f t="shared" si="63"/>
        <v>150</v>
      </c>
      <c r="D154" s="9"/>
      <c r="E154" s="13">
        <f t="shared" si="51"/>
        <v>800</v>
      </c>
      <c r="F154" s="14">
        <f t="shared" si="52"/>
        <v>122000</v>
      </c>
      <c r="G154" s="15">
        <f t="shared" si="53"/>
        <v>0.44521751175406493</v>
      </c>
      <c r="H154" s="13">
        <f t="shared" si="54"/>
        <v>2544.9974994921977</v>
      </c>
      <c r="I154" s="13">
        <f t="shared" si="55"/>
        <v>149555.87711692485</v>
      </c>
      <c r="J154" s="15">
        <f t="shared" si="47"/>
        <v>0.55478248824593512</v>
      </c>
      <c r="K154" s="13">
        <f t="shared" si="56"/>
        <v>152023.3633653475</v>
      </c>
      <c r="L154" s="13">
        <f t="shared" si="64"/>
        <v>6814182.9202042352</v>
      </c>
      <c r="M154" s="15">
        <f t="shared" si="57"/>
        <v>0.55478248824593512</v>
      </c>
      <c r="N154" s="13">
        <f t="shared" si="48"/>
        <v>0</v>
      </c>
      <c r="O154" s="13">
        <f t="shared" si="58"/>
        <v>-2467.4862484227633</v>
      </c>
      <c r="P154" s="15">
        <f t="shared" si="49"/>
        <v>-9.0864770618104846E-3</v>
      </c>
      <c r="Q154" s="7">
        <f t="shared" si="59"/>
        <v>271555.87711692473</v>
      </c>
      <c r="R154" s="7">
        <f t="shared" si="60"/>
        <v>274023.3633653475</v>
      </c>
      <c r="S154" s="13">
        <f>IF('BANCO DE DADOS'!$AD$32="Sim",R154,Q154)</f>
        <v>274023.3633653475</v>
      </c>
      <c r="T154" s="9">
        <f t="shared" si="61"/>
        <v>150</v>
      </c>
      <c r="U154" s="18">
        <f t="shared" ca="1" si="62"/>
        <v>49249</v>
      </c>
      <c r="V154" s="24"/>
      <c r="W154" s="24"/>
      <c r="X154" s="24"/>
    </row>
    <row r="155" spans="2:24" x14ac:dyDescent="0.2">
      <c r="B155" s="18">
        <f t="shared" ca="1" si="50"/>
        <v>49249</v>
      </c>
      <c r="C155" s="9">
        <f t="shared" si="63"/>
        <v>151</v>
      </c>
      <c r="D155" s="9"/>
      <c r="E155" s="13">
        <f t="shared" si="51"/>
        <v>800</v>
      </c>
      <c r="F155" s="14">
        <f t="shared" si="52"/>
        <v>122800</v>
      </c>
      <c r="G155" s="15">
        <f t="shared" si="53"/>
        <v>0.44263241442717571</v>
      </c>
      <c r="H155" s="13">
        <f t="shared" si="54"/>
        <v>2576.7374881315773</v>
      </c>
      <c r="I155" s="13">
        <f t="shared" si="55"/>
        <v>152132.61460505641</v>
      </c>
      <c r="J155" s="15">
        <f t="shared" si="47"/>
        <v>0.55736758557282429</v>
      </c>
      <c r="K155" s="13">
        <f t="shared" si="56"/>
        <v>154631.10535390698</v>
      </c>
      <c r="L155" s="13">
        <f t="shared" si="64"/>
        <v>6968814.025558142</v>
      </c>
      <c r="M155" s="15">
        <f t="shared" si="57"/>
        <v>0.55736758557282429</v>
      </c>
      <c r="N155" s="13">
        <f t="shared" si="48"/>
        <v>0</v>
      </c>
      <c r="O155" s="13">
        <f t="shared" si="58"/>
        <v>-2498.4907488506869</v>
      </c>
      <c r="P155" s="15">
        <f t="shared" si="49"/>
        <v>-9.0876477221147299E-3</v>
      </c>
      <c r="Q155" s="7">
        <f t="shared" si="59"/>
        <v>274932.6146050563</v>
      </c>
      <c r="R155" s="7">
        <f t="shared" si="60"/>
        <v>277431.10535390698</v>
      </c>
      <c r="S155" s="13">
        <f>IF('BANCO DE DADOS'!$AD$32="Sim",R155,Q155)</f>
        <v>277431.10535390698</v>
      </c>
      <c r="T155" s="9">
        <f t="shared" si="61"/>
        <v>151</v>
      </c>
      <c r="U155" s="18">
        <f t="shared" ca="1" si="62"/>
        <v>49279</v>
      </c>
      <c r="V155" s="24"/>
      <c r="W155" s="24"/>
      <c r="X155" s="24"/>
    </row>
    <row r="156" spans="2:24" x14ac:dyDescent="0.2">
      <c r="B156" s="18">
        <f t="shared" ca="1" si="50"/>
        <v>49279</v>
      </c>
      <c r="C156" s="9">
        <f t="shared" si="63"/>
        <v>152</v>
      </c>
      <c r="D156" s="9"/>
      <c r="E156" s="13">
        <f t="shared" si="51"/>
        <v>800</v>
      </c>
      <c r="F156" s="14">
        <f t="shared" si="52"/>
        <v>123600</v>
      </c>
      <c r="G156" s="15">
        <f t="shared" si="53"/>
        <v>0.44005938527259597</v>
      </c>
      <c r="H156" s="13">
        <f t="shared" si="54"/>
        <v>2608.7786509509015</v>
      </c>
      <c r="I156" s="13">
        <f t="shared" si="55"/>
        <v>154741.39325600732</v>
      </c>
      <c r="J156" s="15">
        <f t="shared" si="47"/>
        <v>0.55994061472740397</v>
      </c>
      <c r="K156" s="13">
        <f t="shared" si="56"/>
        <v>157271.18270057038</v>
      </c>
      <c r="L156" s="13">
        <f t="shared" si="64"/>
        <v>7126085.2082587127</v>
      </c>
      <c r="M156" s="15">
        <f t="shared" si="57"/>
        <v>0.55994061472740397</v>
      </c>
      <c r="N156" s="13">
        <f t="shared" si="48"/>
        <v>0</v>
      </c>
      <c r="O156" s="13">
        <f t="shared" si="58"/>
        <v>-2529.7894445632119</v>
      </c>
      <c r="P156" s="15">
        <f t="shared" si="49"/>
        <v>-9.0888006809551804E-3</v>
      </c>
      <c r="Q156" s="7">
        <f t="shared" si="59"/>
        <v>278341.39325600717</v>
      </c>
      <c r="R156" s="7">
        <f t="shared" si="60"/>
        <v>280871.18270057038</v>
      </c>
      <c r="S156" s="13">
        <f>IF('BANCO DE DADOS'!$AD$32="Sim",R156,Q156)</f>
        <v>280871.18270057038</v>
      </c>
      <c r="T156" s="9">
        <f t="shared" si="61"/>
        <v>152</v>
      </c>
      <c r="U156" s="18">
        <f t="shared" ca="1" si="62"/>
        <v>49310</v>
      </c>
      <c r="V156" s="24"/>
      <c r="W156" s="24"/>
      <c r="X156" s="24"/>
    </row>
    <row r="157" spans="2:24" x14ac:dyDescent="0.2">
      <c r="B157" s="18">
        <f t="shared" ca="1" si="50"/>
        <v>49310</v>
      </c>
      <c r="C157" s="9">
        <f t="shared" si="63"/>
        <v>153</v>
      </c>
      <c r="D157" s="9"/>
      <c r="E157" s="13">
        <f t="shared" si="51"/>
        <v>800</v>
      </c>
      <c r="F157" s="14">
        <f t="shared" si="52"/>
        <v>124400</v>
      </c>
      <c r="G157" s="15">
        <f t="shared" si="53"/>
        <v>0.43749839199954504</v>
      </c>
      <c r="H157" s="13">
        <f t="shared" si="54"/>
        <v>2641.1238457296017</v>
      </c>
      <c r="I157" s="13">
        <f t="shared" si="55"/>
        <v>157382.51710173691</v>
      </c>
      <c r="J157" s="15">
        <f t="shared" si="47"/>
        <v>0.56250160800045501</v>
      </c>
      <c r="K157" s="13">
        <f t="shared" si="56"/>
        <v>159943.90222885518</v>
      </c>
      <c r="L157" s="13">
        <f t="shared" si="64"/>
        <v>7286029.1104875682</v>
      </c>
      <c r="M157" s="15">
        <f t="shared" si="57"/>
        <v>0.5625016080004549</v>
      </c>
      <c r="N157" s="13">
        <f t="shared" si="48"/>
        <v>0</v>
      </c>
      <c r="O157" s="13">
        <f t="shared" si="58"/>
        <v>-2561.3851271183812</v>
      </c>
      <c r="P157" s="15">
        <f t="shared" si="49"/>
        <v>-9.0899362865496727E-3</v>
      </c>
      <c r="Q157" s="7">
        <f t="shared" si="59"/>
        <v>281782.5171017368</v>
      </c>
      <c r="R157" s="7">
        <f t="shared" si="60"/>
        <v>284343.90222885518</v>
      </c>
      <c r="S157" s="13">
        <f>IF('BANCO DE DADOS'!$AD$32="Sim",R157,Q157)</f>
        <v>284343.90222885518</v>
      </c>
      <c r="T157" s="9">
        <f t="shared" si="61"/>
        <v>153</v>
      </c>
      <c r="U157" s="18">
        <f t="shared" ca="1" si="62"/>
        <v>49341</v>
      </c>
      <c r="V157" s="24"/>
      <c r="W157" s="24"/>
      <c r="X157" s="24"/>
    </row>
    <row r="158" spans="2:24" x14ac:dyDescent="0.2">
      <c r="B158" s="18">
        <f t="shared" ca="1" si="50"/>
        <v>49341</v>
      </c>
      <c r="C158" s="9">
        <f t="shared" si="63"/>
        <v>154</v>
      </c>
      <c r="D158" s="9"/>
      <c r="E158" s="13">
        <f t="shared" si="51"/>
        <v>800</v>
      </c>
      <c r="F158" s="14">
        <f t="shared" si="52"/>
        <v>125200</v>
      </c>
      <c r="G158" s="15">
        <f t="shared" si="53"/>
        <v>0.43494940222471806</v>
      </c>
      <c r="H158" s="13">
        <f t="shared" si="54"/>
        <v>2673.7759573639864</v>
      </c>
      <c r="I158" s="13">
        <f t="shared" si="55"/>
        <v>160056.29305910089</v>
      </c>
      <c r="J158" s="15">
        <f t="shared" si="47"/>
        <v>0.56505059777528199</v>
      </c>
      <c r="K158" s="13">
        <f t="shared" si="56"/>
        <v>162649.57367366378</v>
      </c>
      <c r="L158" s="13">
        <f t="shared" si="64"/>
        <v>7448678.6841612319</v>
      </c>
      <c r="M158" s="15">
        <f t="shared" si="57"/>
        <v>0.56505059777528199</v>
      </c>
      <c r="N158" s="13">
        <f t="shared" si="48"/>
        <v>0</v>
      </c>
      <c r="O158" s="13">
        <f t="shared" si="58"/>
        <v>-2593.2806145629729</v>
      </c>
      <c r="P158" s="15">
        <f t="shared" si="49"/>
        <v>-9.0910548782378101E-3</v>
      </c>
      <c r="Q158" s="7">
        <f t="shared" si="59"/>
        <v>285256.2930591008</v>
      </c>
      <c r="R158" s="7">
        <f t="shared" si="60"/>
        <v>287849.57367366378</v>
      </c>
      <c r="S158" s="13">
        <f>IF('BANCO DE DADOS'!$AD$32="Sim",R158,Q158)</f>
        <v>287849.57367366378</v>
      </c>
      <c r="T158" s="9">
        <f t="shared" si="61"/>
        <v>154</v>
      </c>
      <c r="U158" s="18">
        <f t="shared" ca="1" si="62"/>
        <v>49369</v>
      </c>
      <c r="V158" s="24"/>
      <c r="W158" s="24"/>
      <c r="X158" s="24"/>
    </row>
    <row r="159" spans="2:24" x14ac:dyDescent="0.2">
      <c r="B159" s="18">
        <f t="shared" ca="1" si="50"/>
        <v>49369</v>
      </c>
      <c r="C159" s="9">
        <f t="shared" si="63"/>
        <v>155</v>
      </c>
      <c r="D159" s="9"/>
      <c r="E159" s="13">
        <f t="shared" si="51"/>
        <v>800</v>
      </c>
      <c r="F159" s="14">
        <f t="shared" si="52"/>
        <v>126000</v>
      </c>
      <c r="G159" s="15">
        <f t="shared" si="53"/>
        <v>0.43241238347343008</v>
      </c>
      <c r="H159" s="13">
        <f t="shared" si="54"/>
        <v>2706.7378981245465</v>
      </c>
      <c r="I159" s="13">
        <f t="shared" si="55"/>
        <v>162763.03095722545</v>
      </c>
      <c r="J159" s="15">
        <f t="shared" si="47"/>
        <v>0.56758761652656986</v>
      </c>
      <c r="K159" s="13">
        <f t="shared" si="56"/>
        <v>165388.50970890885</v>
      </c>
      <c r="L159" s="13">
        <f t="shared" si="64"/>
        <v>7614067.1938701402</v>
      </c>
      <c r="M159" s="15">
        <f t="shared" si="57"/>
        <v>0.56758761652656986</v>
      </c>
      <c r="N159" s="13">
        <f t="shared" si="48"/>
        <v>0</v>
      </c>
      <c r="O159" s="13">
        <f t="shared" si="58"/>
        <v>-2625.4787516834913</v>
      </c>
      <c r="P159" s="15">
        <f t="shared" si="49"/>
        <v>-9.0921567867612695E-3</v>
      </c>
      <c r="Q159" s="7">
        <f t="shared" si="59"/>
        <v>288763.03095722536</v>
      </c>
      <c r="R159" s="7">
        <f t="shared" si="60"/>
        <v>291388.50970890885</v>
      </c>
      <c r="S159" s="13">
        <f>IF('BANCO DE DADOS'!$AD$32="Sim",R159,Q159)</f>
        <v>291388.50970890885</v>
      </c>
      <c r="T159" s="9">
        <f t="shared" si="61"/>
        <v>155</v>
      </c>
      <c r="U159" s="18">
        <f t="shared" ca="1" si="62"/>
        <v>49400</v>
      </c>
      <c r="V159" s="24"/>
      <c r="W159" s="24"/>
      <c r="X159" s="24"/>
    </row>
    <row r="160" spans="2:24" x14ac:dyDescent="0.2">
      <c r="B160" s="18">
        <f t="shared" ca="1" si="50"/>
        <v>49400</v>
      </c>
      <c r="C160" s="9">
        <f t="shared" si="63"/>
        <v>156</v>
      </c>
      <c r="D160" s="9">
        <v>13</v>
      </c>
      <c r="E160" s="13">
        <f t="shared" si="51"/>
        <v>800</v>
      </c>
      <c r="F160" s="14">
        <f t="shared" si="52"/>
        <v>126800</v>
      </c>
      <c r="G160" s="15">
        <f t="shared" si="53"/>
        <v>0.429887303180776</v>
      </c>
      <c r="H160" s="13">
        <f t="shared" si="54"/>
        <v>2740.0126079157053</v>
      </c>
      <c r="I160" s="13">
        <f t="shared" si="55"/>
        <v>165503.04356514115</v>
      </c>
      <c r="J160" s="15">
        <f t="shared" si="47"/>
        <v>0.57011269681922405</v>
      </c>
      <c r="K160" s="13">
        <f t="shared" si="56"/>
        <v>168161.02597540111</v>
      </c>
      <c r="L160" s="13">
        <f t="shared" si="64"/>
        <v>7782228.2198455418</v>
      </c>
      <c r="M160" s="15">
        <f t="shared" si="57"/>
        <v>0.57011269681922405</v>
      </c>
      <c r="N160" s="13">
        <f t="shared" si="48"/>
        <v>0</v>
      </c>
      <c r="O160" s="13">
        <f t="shared" si="58"/>
        <v>-2657.9824102600687</v>
      </c>
      <c r="P160" s="15">
        <f t="shared" si="49"/>
        <v>-9.0932423345353418E-3</v>
      </c>
      <c r="Q160" s="7">
        <f t="shared" si="59"/>
        <v>292303.04356514104</v>
      </c>
      <c r="R160" s="7">
        <f t="shared" si="60"/>
        <v>294961.02597540111</v>
      </c>
      <c r="S160" s="13">
        <f>IF('BANCO DE DADOS'!$AD$32="Sim",R160,Q160)</f>
        <v>294961.02597540111</v>
      </c>
      <c r="T160" s="9">
        <f t="shared" si="61"/>
        <v>156</v>
      </c>
      <c r="U160" s="18">
        <f t="shared" ca="1" si="62"/>
        <v>49430</v>
      </c>
      <c r="V160" s="24"/>
      <c r="W160" s="24"/>
      <c r="X160" s="24"/>
    </row>
    <row r="161" spans="2:24" x14ac:dyDescent="0.2">
      <c r="B161" s="18">
        <f t="shared" ca="1" si="50"/>
        <v>49430</v>
      </c>
      <c r="C161" s="9">
        <f t="shared" si="63"/>
        <v>157</v>
      </c>
      <c r="D161" s="9"/>
      <c r="E161" s="13">
        <f t="shared" si="51"/>
        <v>800</v>
      </c>
      <c r="F161" s="14">
        <f t="shared" si="52"/>
        <v>127600</v>
      </c>
      <c r="G161" s="15">
        <f t="shared" si="53"/>
        <v>0.42737412869280533</v>
      </c>
      <c r="H161" s="13">
        <f t="shared" si="54"/>
        <v>2773.6030545380304</v>
      </c>
      <c r="I161" s="13">
        <f t="shared" si="55"/>
        <v>168276.64661967917</v>
      </c>
      <c r="J161" s="15">
        <f t="shared" si="47"/>
        <v>0.57262587130719467</v>
      </c>
      <c r="K161" s="13">
        <f t="shared" si="56"/>
        <v>170967.44110900152</v>
      </c>
      <c r="L161" s="13">
        <f t="shared" si="64"/>
        <v>7953195.6609545434</v>
      </c>
      <c r="M161" s="15">
        <f t="shared" si="57"/>
        <v>0.57262587130719467</v>
      </c>
      <c r="N161" s="13">
        <f t="shared" si="48"/>
        <v>0</v>
      </c>
      <c r="O161" s="13">
        <f t="shared" si="58"/>
        <v>-2690.7944893224631</v>
      </c>
      <c r="P161" s="15">
        <f t="shared" si="49"/>
        <v>-9.0943118359091725E-3</v>
      </c>
      <c r="Q161" s="7">
        <f t="shared" si="59"/>
        <v>295876.64661967906</v>
      </c>
      <c r="R161" s="7">
        <f t="shared" si="60"/>
        <v>298567.44110900152</v>
      </c>
      <c r="S161" s="13">
        <f>IF('BANCO DE DADOS'!$AD$32="Sim",R161,Q161)</f>
        <v>298567.44110900152</v>
      </c>
      <c r="T161" s="9">
        <f t="shared" si="61"/>
        <v>157</v>
      </c>
      <c r="U161" s="18">
        <f t="shared" ca="1" si="62"/>
        <v>49461</v>
      </c>
      <c r="V161" s="24"/>
      <c r="W161" s="24"/>
      <c r="X161" s="24"/>
    </row>
    <row r="162" spans="2:24" x14ac:dyDescent="0.2">
      <c r="B162" s="18">
        <f t="shared" ca="1" si="50"/>
        <v>49461</v>
      </c>
      <c r="C162" s="9">
        <f t="shared" si="63"/>
        <v>158</v>
      </c>
      <c r="D162" s="9"/>
      <c r="E162" s="13">
        <f t="shared" si="51"/>
        <v>800</v>
      </c>
      <c r="F162" s="14">
        <f t="shared" si="52"/>
        <v>128400</v>
      </c>
      <c r="G162" s="15">
        <f t="shared" si="53"/>
        <v>0.42487282726771153</v>
      </c>
      <c r="H162" s="13">
        <f t="shared" si="54"/>
        <v>2807.5122339529353</v>
      </c>
      <c r="I162" s="13">
        <f t="shared" si="55"/>
        <v>171084.15885363211</v>
      </c>
      <c r="J162" s="15">
        <f t="shared" si="47"/>
        <v>0.57512717273228842</v>
      </c>
      <c r="K162" s="13">
        <f t="shared" si="56"/>
        <v>173808.07676904084</v>
      </c>
      <c r="L162" s="13">
        <f t="shared" si="64"/>
        <v>8127003.7377235843</v>
      </c>
      <c r="M162" s="15">
        <f t="shared" si="57"/>
        <v>0.57512717273228842</v>
      </c>
      <c r="N162" s="13">
        <f t="shared" si="48"/>
        <v>0</v>
      </c>
      <c r="O162" s="13">
        <f t="shared" si="58"/>
        <v>-2723.9179154088488</v>
      </c>
      <c r="P162" s="15">
        <f t="shared" si="49"/>
        <v>-9.0953655974175228E-3</v>
      </c>
      <c r="Q162" s="7">
        <f t="shared" si="59"/>
        <v>299484.15885363199</v>
      </c>
      <c r="R162" s="7">
        <f t="shared" si="60"/>
        <v>302208.07676904084</v>
      </c>
      <c r="S162" s="13">
        <f>IF('BANCO DE DADOS'!$AD$32="Sim",R162,Q162)</f>
        <v>302208.07676904084</v>
      </c>
      <c r="T162" s="9">
        <f t="shared" si="61"/>
        <v>158</v>
      </c>
      <c r="U162" s="18">
        <f t="shared" ca="1" si="62"/>
        <v>49491</v>
      </c>
      <c r="V162" s="24"/>
      <c r="W162" s="24"/>
      <c r="X162" s="24"/>
    </row>
    <row r="163" spans="2:24" x14ac:dyDescent="0.2">
      <c r="B163" s="18">
        <f t="shared" ca="1" si="50"/>
        <v>49491</v>
      </c>
      <c r="C163" s="9">
        <f t="shared" si="63"/>
        <v>159</v>
      </c>
      <c r="D163" s="9"/>
      <c r="E163" s="13">
        <f t="shared" si="51"/>
        <v>800</v>
      </c>
      <c r="F163" s="14">
        <f t="shared" si="52"/>
        <v>129200</v>
      </c>
      <c r="G163" s="15">
        <f t="shared" si="53"/>
        <v>0.42238336607703475</v>
      </c>
      <c r="H163" s="13">
        <f t="shared" si="54"/>
        <v>2841.7431705498898</v>
      </c>
      <c r="I163" s="13">
        <f t="shared" si="55"/>
        <v>173925.902024182</v>
      </c>
      <c r="J163" s="15">
        <f t="shared" si="47"/>
        <v>0.57761663392296525</v>
      </c>
      <c r="K163" s="13">
        <f t="shared" si="56"/>
        <v>176683.2576670085</v>
      </c>
      <c r="L163" s="13">
        <f t="shared" si="64"/>
        <v>8303686.9953905931</v>
      </c>
      <c r="M163" s="15">
        <f t="shared" si="57"/>
        <v>0.57761663392296525</v>
      </c>
      <c r="N163" s="13">
        <f t="shared" si="48"/>
        <v>0</v>
      </c>
      <c r="O163" s="13">
        <f t="shared" si="58"/>
        <v>-2757.3556428265874</v>
      </c>
      <c r="P163" s="15">
        <f t="shared" si="49"/>
        <v>-9.0964039180215592E-3</v>
      </c>
      <c r="Q163" s="7">
        <f t="shared" si="59"/>
        <v>303125.90202418191</v>
      </c>
      <c r="R163" s="7">
        <f t="shared" si="60"/>
        <v>305883.2576670085</v>
      </c>
      <c r="S163" s="13">
        <f>IF('BANCO DE DADOS'!$AD$32="Sim",R163,Q163)</f>
        <v>305883.2576670085</v>
      </c>
      <c r="T163" s="9">
        <f t="shared" si="61"/>
        <v>159</v>
      </c>
      <c r="U163" s="18">
        <f t="shared" ca="1" si="62"/>
        <v>49522</v>
      </c>
      <c r="V163" s="24"/>
      <c r="W163" s="24"/>
      <c r="X163" s="24"/>
    </row>
    <row r="164" spans="2:24" x14ac:dyDescent="0.2">
      <c r="B164" s="18">
        <f t="shared" ca="1" si="50"/>
        <v>49522</v>
      </c>
      <c r="C164" s="9">
        <f t="shared" si="63"/>
        <v>160</v>
      </c>
      <c r="D164" s="9"/>
      <c r="E164" s="13">
        <f t="shared" si="51"/>
        <v>800</v>
      </c>
      <c r="F164" s="14">
        <f t="shared" si="52"/>
        <v>130000</v>
      </c>
      <c r="G164" s="15">
        <f t="shared" si="53"/>
        <v>0.41990571220687717</v>
      </c>
      <c r="H164" s="13">
        <f t="shared" si="54"/>
        <v>2876.2989174161698</v>
      </c>
      <c r="I164" s="13">
        <f t="shared" si="55"/>
        <v>176802.20094159816</v>
      </c>
      <c r="J164" s="15">
        <f t="shared" si="47"/>
        <v>0.58009428779312278</v>
      </c>
      <c r="K164" s="13">
        <f t="shared" si="56"/>
        <v>179593.31159551413</v>
      </c>
      <c r="L164" s="13">
        <f t="shared" si="64"/>
        <v>8483280.3069861066</v>
      </c>
      <c r="M164" s="15">
        <f t="shared" si="57"/>
        <v>0.58009428779312289</v>
      </c>
      <c r="N164" s="13">
        <f t="shared" si="48"/>
        <v>0</v>
      </c>
      <c r="O164" s="13">
        <f t="shared" si="58"/>
        <v>-2791.1106539160246</v>
      </c>
      <c r="P164" s="15">
        <f t="shared" si="49"/>
        <v>-9.097427089342594E-3</v>
      </c>
      <c r="Q164" s="7">
        <f t="shared" si="59"/>
        <v>306802.2009415981</v>
      </c>
      <c r="R164" s="7">
        <f t="shared" si="60"/>
        <v>309593.31159551413</v>
      </c>
      <c r="S164" s="13">
        <f>IF('BANCO DE DADOS'!$AD$32="Sim",R164,Q164)</f>
        <v>309593.31159551413</v>
      </c>
      <c r="T164" s="9">
        <f t="shared" si="61"/>
        <v>160</v>
      </c>
      <c r="U164" s="18">
        <f t="shared" ca="1" si="62"/>
        <v>49553</v>
      </c>
      <c r="V164" s="24"/>
      <c r="W164" s="24"/>
      <c r="X164" s="24"/>
    </row>
    <row r="165" spans="2:24" x14ac:dyDescent="0.2">
      <c r="B165" s="18">
        <f t="shared" ca="1" si="50"/>
        <v>49553</v>
      </c>
      <c r="C165" s="9">
        <f t="shared" si="63"/>
        <v>161</v>
      </c>
      <c r="D165" s="9"/>
      <c r="E165" s="13">
        <f t="shared" si="51"/>
        <v>800</v>
      </c>
      <c r="F165" s="14">
        <f t="shared" si="52"/>
        <v>130800</v>
      </c>
      <c r="G165" s="15">
        <f t="shared" si="53"/>
        <v>0.41743983265913071</v>
      </c>
      <c r="H165" s="13">
        <f t="shared" si="54"/>
        <v>2911.1825566091638</v>
      </c>
      <c r="I165" s="13">
        <f t="shared" si="55"/>
        <v>179713.38349820732</v>
      </c>
      <c r="J165" s="15">
        <f t="shared" si="47"/>
        <v>0.58256016734086935</v>
      </c>
      <c r="K165" s="13">
        <f t="shared" si="56"/>
        <v>182538.56945752347</v>
      </c>
      <c r="L165" s="13">
        <f t="shared" si="64"/>
        <v>8665818.8764436301</v>
      </c>
      <c r="M165" s="15">
        <f t="shared" si="57"/>
        <v>0.58256016734086924</v>
      </c>
      <c r="N165" s="13">
        <f t="shared" si="48"/>
        <v>0</v>
      </c>
      <c r="O165" s="13">
        <f t="shared" si="58"/>
        <v>-2825.185959316208</v>
      </c>
      <c r="P165" s="15">
        <f t="shared" si="49"/>
        <v>-9.0984353958853403E-3</v>
      </c>
      <c r="Q165" s="7">
        <f t="shared" si="59"/>
        <v>310513.38349820726</v>
      </c>
      <c r="R165" s="7">
        <f t="shared" si="60"/>
        <v>313338.56945752347</v>
      </c>
      <c r="S165" s="13">
        <f>IF('BANCO DE DADOS'!$AD$32="Sim",R165,Q165)</f>
        <v>313338.56945752347</v>
      </c>
      <c r="T165" s="9">
        <f t="shared" si="61"/>
        <v>161</v>
      </c>
      <c r="U165" s="18">
        <f t="shared" ca="1" si="62"/>
        <v>49583</v>
      </c>
      <c r="V165" s="24"/>
      <c r="W165" s="24"/>
      <c r="X165" s="24"/>
    </row>
    <row r="166" spans="2:24" x14ac:dyDescent="0.2">
      <c r="B166" s="18">
        <f t="shared" ca="1" si="50"/>
        <v>49583</v>
      </c>
      <c r="C166" s="9">
        <f t="shared" si="63"/>
        <v>162</v>
      </c>
      <c r="D166" s="9"/>
      <c r="E166" s="13">
        <f t="shared" si="51"/>
        <v>800</v>
      </c>
      <c r="F166" s="14">
        <f t="shared" si="52"/>
        <v>131600</v>
      </c>
      <c r="G166" s="15">
        <f t="shared" si="53"/>
        <v>0.41498569435271587</v>
      </c>
      <c r="H166" s="13">
        <f t="shared" si="54"/>
        <v>2946.3971994312647</v>
      </c>
      <c r="I166" s="13">
        <f t="shared" si="55"/>
        <v>182659.78069763858</v>
      </c>
      <c r="J166" s="15">
        <f t="shared" si="47"/>
        <v>0.58501430564728407</v>
      </c>
      <c r="K166" s="13">
        <f t="shared" si="56"/>
        <v>185519.36529587203</v>
      </c>
      <c r="L166" s="13">
        <f t="shared" si="64"/>
        <v>8851338.2417395022</v>
      </c>
      <c r="M166" s="15">
        <f t="shared" si="57"/>
        <v>0.58501430564728418</v>
      </c>
      <c r="N166" s="13">
        <f t="shared" si="48"/>
        <v>0</v>
      </c>
      <c r="O166" s="13">
        <f t="shared" si="58"/>
        <v>-2859.5845982335159</v>
      </c>
      <c r="P166" s="15">
        <f t="shared" si="49"/>
        <v>-9.0994291152542758E-3</v>
      </c>
      <c r="Q166" s="7">
        <f t="shared" si="59"/>
        <v>314259.78069763852</v>
      </c>
      <c r="R166" s="7">
        <f t="shared" si="60"/>
        <v>317119.36529587203</v>
      </c>
      <c r="S166" s="13">
        <f>IF('BANCO DE DADOS'!$AD$32="Sim",R166,Q166)</f>
        <v>317119.36529587203</v>
      </c>
      <c r="T166" s="9">
        <f t="shared" si="61"/>
        <v>162</v>
      </c>
      <c r="U166" s="18">
        <f t="shared" ca="1" si="62"/>
        <v>49614</v>
      </c>
      <c r="V166" s="24"/>
      <c r="W166" s="24"/>
      <c r="X166" s="24"/>
    </row>
    <row r="167" spans="2:24" x14ac:dyDescent="0.2">
      <c r="B167" s="18">
        <f t="shared" ca="1" si="50"/>
        <v>49614</v>
      </c>
      <c r="C167" s="9">
        <f t="shared" si="63"/>
        <v>163</v>
      </c>
      <c r="D167" s="9"/>
      <c r="E167" s="13">
        <f t="shared" si="51"/>
        <v>800</v>
      </c>
      <c r="F167" s="14">
        <f t="shared" si="52"/>
        <v>132400</v>
      </c>
      <c r="G167" s="15">
        <f t="shared" si="53"/>
        <v>0.41254326412483117</v>
      </c>
      <c r="H167" s="13">
        <f t="shared" si="54"/>
        <v>2981.9459867073697</v>
      </c>
      <c r="I167" s="13">
        <f t="shared" si="55"/>
        <v>185641.72668434595</v>
      </c>
      <c r="J167" s="15">
        <f t="shared" si="47"/>
        <v>0.58745673587516878</v>
      </c>
      <c r="K167" s="13">
        <f t="shared" si="56"/>
        <v>188536.03632305865</v>
      </c>
      <c r="L167" s="13">
        <f t="shared" si="64"/>
        <v>9039874.2780625615</v>
      </c>
      <c r="M167" s="15">
        <f t="shared" si="57"/>
        <v>0.58745673587516878</v>
      </c>
      <c r="N167" s="13">
        <f t="shared" si="48"/>
        <v>0</v>
      </c>
      <c r="O167" s="13">
        <f t="shared" si="58"/>
        <v>-2894.309638712788</v>
      </c>
      <c r="P167" s="15">
        <f t="shared" si="49"/>
        <v>-9.1004085183620242E-3</v>
      </c>
      <c r="Q167" s="7">
        <f t="shared" si="59"/>
        <v>318041.72668434586</v>
      </c>
      <c r="R167" s="7">
        <f t="shared" si="60"/>
        <v>320936.03632305865</v>
      </c>
      <c r="S167" s="13">
        <f>IF('BANCO DE DADOS'!$AD$32="Sim",R167,Q167)</f>
        <v>320936.03632305865</v>
      </c>
      <c r="T167" s="9">
        <f t="shared" si="61"/>
        <v>163</v>
      </c>
      <c r="U167" s="18">
        <f t="shared" ca="1" si="62"/>
        <v>49644</v>
      </c>
      <c r="V167" s="24"/>
      <c r="W167" s="24"/>
      <c r="X167" s="24"/>
    </row>
    <row r="168" spans="2:24" x14ac:dyDescent="0.2">
      <c r="B168" s="18">
        <f t="shared" ca="1" si="50"/>
        <v>49644</v>
      </c>
      <c r="C168" s="9">
        <f t="shared" si="63"/>
        <v>164</v>
      </c>
      <c r="D168" s="9"/>
      <c r="E168" s="13">
        <f t="shared" si="51"/>
        <v>800</v>
      </c>
      <c r="F168" s="14">
        <f t="shared" si="52"/>
        <v>133200</v>
      </c>
      <c r="G168" s="15">
        <f t="shared" si="53"/>
        <v>0.41011250873221317</v>
      </c>
      <c r="H168" s="13">
        <f t="shared" si="54"/>
        <v>3017.832089065013</v>
      </c>
      <c r="I168" s="13">
        <f t="shared" si="55"/>
        <v>188659.55877341097</v>
      </c>
      <c r="J168" s="15">
        <f t="shared" si="47"/>
        <v>0.58988749126778683</v>
      </c>
      <c r="K168" s="13">
        <f t="shared" si="56"/>
        <v>191588.92295132164</v>
      </c>
      <c r="L168" s="13">
        <f t="shared" si="64"/>
        <v>9231463.2010138836</v>
      </c>
      <c r="M168" s="15">
        <f t="shared" si="57"/>
        <v>0.58988749126778683</v>
      </c>
      <c r="N168" s="13">
        <f t="shared" si="48"/>
        <v>0</v>
      </c>
      <c r="O168" s="13">
        <f t="shared" si="58"/>
        <v>-2929.3641779107857</v>
      </c>
      <c r="P168" s="15">
        <f t="shared" si="49"/>
        <v>-9.1013738696294495E-3</v>
      </c>
      <c r="Q168" s="7">
        <f t="shared" si="59"/>
        <v>321859.55877341086</v>
      </c>
      <c r="R168" s="7">
        <f t="shared" si="60"/>
        <v>324788.92295132164</v>
      </c>
      <c r="S168" s="13">
        <f>IF('BANCO DE DADOS'!$AD$32="Sim",R168,Q168)</f>
        <v>324788.92295132164</v>
      </c>
      <c r="T168" s="9">
        <f t="shared" si="61"/>
        <v>164</v>
      </c>
      <c r="U168" s="18">
        <f t="shared" ca="1" si="62"/>
        <v>49675</v>
      </c>
      <c r="V168" s="24"/>
      <c r="W168" s="24"/>
      <c r="X168" s="24"/>
    </row>
    <row r="169" spans="2:24" x14ac:dyDescent="0.2">
      <c r="B169" s="18">
        <f t="shared" ca="1" si="50"/>
        <v>49675</v>
      </c>
      <c r="C169" s="9">
        <f t="shared" si="63"/>
        <v>165</v>
      </c>
      <c r="D169" s="9"/>
      <c r="E169" s="13">
        <f t="shared" si="51"/>
        <v>800</v>
      </c>
      <c r="F169" s="14">
        <f t="shared" si="52"/>
        <v>134000</v>
      </c>
      <c r="G169" s="15">
        <f t="shared" si="53"/>
        <v>0.40769339485240502</v>
      </c>
      <c r="H169" s="13">
        <f t="shared" si="54"/>
        <v>3054.0587072171575</v>
      </c>
      <c r="I169" s="13">
        <f t="shared" si="55"/>
        <v>191713.61748062813</v>
      </c>
      <c r="J169" s="15">
        <f t="shared" si="47"/>
        <v>0.59230660514759492</v>
      </c>
      <c r="K169" s="13">
        <f t="shared" si="56"/>
        <v>194678.36882300064</v>
      </c>
      <c r="L169" s="13">
        <f t="shared" si="64"/>
        <v>9426141.5698368847</v>
      </c>
      <c r="M169" s="15">
        <f t="shared" si="57"/>
        <v>0.59230660514759503</v>
      </c>
      <c r="N169" s="13">
        <f t="shared" si="48"/>
        <v>0</v>
      </c>
      <c r="O169" s="13">
        <f t="shared" si="58"/>
        <v>-2964.7513423726195</v>
      </c>
      <c r="P169" s="15">
        <f t="shared" si="49"/>
        <v>-9.1023254271797513E-3</v>
      </c>
      <c r="Q169" s="7">
        <f t="shared" si="59"/>
        <v>325713.61748062802</v>
      </c>
      <c r="R169" s="7">
        <f t="shared" si="60"/>
        <v>328678.36882300064</v>
      </c>
      <c r="S169" s="13">
        <f>IF('BANCO DE DADOS'!$AD$32="Sim",R169,Q169)</f>
        <v>328678.36882300064</v>
      </c>
      <c r="T169" s="9">
        <f t="shared" si="61"/>
        <v>165</v>
      </c>
      <c r="U169" s="18">
        <f t="shared" ca="1" si="62"/>
        <v>49706</v>
      </c>
      <c r="V169" s="24"/>
      <c r="W169" s="24"/>
      <c r="X169" s="24"/>
    </row>
    <row r="170" spans="2:24" x14ac:dyDescent="0.2">
      <c r="B170" s="18">
        <f t="shared" ca="1" si="50"/>
        <v>49706</v>
      </c>
      <c r="C170" s="9">
        <f t="shared" si="63"/>
        <v>166</v>
      </c>
      <c r="D170" s="9"/>
      <c r="E170" s="13">
        <f t="shared" si="51"/>
        <v>800</v>
      </c>
      <c r="F170" s="14">
        <f t="shared" si="52"/>
        <v>134800</v>
      </c>
      <c r="G170" s="15">
        <f t="shared" si="53"/>
        <v>0.40528588908503482</v>
      </c>
      <c r="H170" s="13">
        <f t="shared" si="54"/>
        <v>3090.6290722476679</v>
      </c>
      <c r="I170" s="13">
        <f t="shared" si="55"/>
        <v>194804.24655287579</v>
      </c>
      <c r="J170" s="15">
        <f t="shared" si="47"/>
        <v>0.59471411091496518</v>
      </c>
      <c r="K170" s="13">
        <f t="shared" si="56"/>
        <v>197804.7208411863</v>
      </c>
      <c r="L170" s="13">
        <f t="shared" si="64"/>
        <v>9623946.2906780709</v>
      </c>
      <c r="M170" s="15">
        <f t="shared" si="57"/>
        <v>0.59471411091496518</v>
      </c>
      <c r="N170" s="13">
        <f t="shared" si="48"/>
        <v>0</v>
      </c>
      <c r="O170" s="13">
        <f t="shared" si="58"/>
        <v>-3000.4742883106228</v>
      </c>
      <c r="P170" s="15">
        <f t="shared" si="49"/>
        <v>-9.1032634430250926E-3</v>
      </c>
      <c r="Q170" s="7">
        <f t="shared" si="59"/>
        <v>329604.24655287567</v>
      </c>
      <c r="R170" s="7">
        <f t="shared" si="60"/>
        <v>332604.7208411863</v>
      </c>
      <c r="S170" s="13">
        <f>IF('BANCO DE DADOS'!$AD$32="Sim",R170,Q170)</f>
        <v>332604.7208411863</v>
      </c>
      <c r="T170" s="9">
        <f t="shared" si="61"/>
        <v>166</v>
      </c>
      <c r="U170" s="18">
        <f t="shared" ca="1" si="62"/>
        <v>49735</v>
      </c>
      <c r="V170" s="24"/>
      <c r="W170" s="24"/>
      <c r="X170" s="24"/>
    </row>
    <row r="171" spans="2:24" x14ac:dyDescent="0.2">
      <c r="B171" s="18">
        <f t="shared" ca="1" si="50"/>
        <v>49735</v>
      </c>
      <c r="C171" s="9">
        <f t="shared" si="63"/>
        <v>167</v>
      </c>
      <c r="D171" s="9"/>
      <c r="E171" s="13">
        <f t="shared" si="51"/>
        <v>800</v>
      </c>
      <c r="F171" s="14">
        <f t="shared" si="52"/>
        <v>135600</v>
      </c>
      <c r="G171" s="15">
        <f t="shared" si="53"/>
        <v>0.40288995795310201</v>
      </c>
      <c r="H171" s="13">
        <f t="shared" si="54"/>
        <v>3127.5464458994948</v>
      </c>
      <c r="I171" s="13">
        <f t="shared" si="55"/>
        <v>197931.79299877529</v>
      </c>
      <c r="J171" s="15">
        <f t="shared" si="47"/>
        <v>0.59711004204689799</v>
      </c>
      <c r="K171" s="13">
        <f t="shared" si="56"/>
        <v>200968.32920066075</v>
      </c>
      <c r="L171" s="13">
        <f t="shared" si="64"/>
        <v>9824914.6198787317</v>
      </c>
      <c r="M171" s="15">
        <f t="shared" si="57"/>
        <v>0.59711004204689799</v>
      </c>
      <c r="N171" s="13">
        <f t="shared" si="48"/>
        <v>0</v>
      </c>
      <c r="O171" s="13">
        <f t="shared" si="58"/>
        <v>-3036.5362018856104</v>
      </c>
      <c r="P171" s="15">
        <f t="shared" si="49"/>
        <v>-9.1041881632458396E-3</v>
      </c>
      <c r="Q171" s="7">
        <f t="shared" si="59"/>
        <v>333531.79299877514</v>
      </c>
      <c r="R171" s="7">
        <f t="shared" si="60"/>
        <v>336568.32920066075</v>
      </c>
      <c r="S171" s="13">
        <f>IF('BANCO DE DADOS'!$AD$32="Sim",R171,Q171)</f>
        <v>336568.32920066075</v>
      </c>
      <c r="T171" s="9">
        <f t="shared" si="61"/>
        <v>167</v>
      </c>
      <c r="U171" s="18">
        <f t="shared" ca="1" si="62"/>
        <v>49766</v>
      </c>
      <c r="V171" s="24"/>
      <c r="W171" s="24"/>
      <c r="X171" s="24"/>
    </row>
    <row r="172" spans="2:24" x14ac:dyDescent="0.2">
      <c r="B172" s="18">
        <f t="shared" ca="1" si="50"/>
        <v>49766</v>
      </c>
      <c r="C172" s="9">
        <f t="shared" si="63"/>
        <v>168</v>
      </c>
      <c r="D172" s="9">
        <v>14</v>
      </c>
      <c r="E172" s="13">
        <f t="shared" si="51"/>
        <v>800</v>
      </c>
      <c r="F172" s="14">
        <f t="shared" si="52"/>
        <v>136400</v>
      </c>
      <c r="G172" s="15">
        <f t="shared" si="53"/>
        <v>0.40050556790427089</v>
      </c>
      <c r="H172" s="13">
        <f t="shared" si="54"/>
        <v>3164.8141208655925</v>
      </c>
      <c r="I172" s="13">
        <f t="shared" si="55"/>
        <v>201096.60711964089</v>
      </c>
      <c r="J172" s="15">
        <f t="shared" si="47"/>
        <v>0.59949443209572917</v>
      </c>
      <c r="K172" s="13">
        <f t="shared" si="56"/>
        <v>204169.54741913208</v>
      </c>
      <c r="L172" s="13">
        <f t="shared" si="64"/>
        <v>10029084.167297864</v>
      </c>
      <c r="M172" s="15">
        <f t="shared" si="57"/>
        <v>0.59949443209572917</v>
      </c>
      <c r="N172" s="13">
        <f t="shared" si="48"/>
        <v>0</v>
      </c>
      <c r="O172" s="13">
        <f t="shared" si="58"/>
        <v>-3072.9402994913398</v>
      </c>
      <c r="P172" s="15">
        <f t="shared" si="49"/>
        <v>-9.1050998281650836E-3</v>
      </c>
      <c r="Q172" s="7">
        <f t="shared" si="59"/>
        <v>337496.60711964074</v>
      </c>
      <c r="R172" s="7">
        <f t="shared" si="60"/>
        <v>340569.54741913208</v>
      </c>
      <c r="S172" s="13">
        <f>IF('BANCO DE DADOS'!$AD$32="Sim",R172,Q172)</f>
        <v>340569.54741913208</v>
      </c>
      <c r="T172" s="9">
        <f t="shared" si="61"/>
        <v>168</v>
      </c>
      <c r="U172" s="18">
        <f t="shared" ca="1" si="62"/>
        <v>49796</v>
      </c>
      <c r="V172" s="24"/>
      <c r="W172" s="24"/>
      <c r="X172" s="24"/>
    </row>
    <row r="173" spans="2:24" x14ac:dyDescent="0.2">
      <c r="B173" s="18">
        <f t="shared" ca="1" si="50"/>
        <v>49796</v>
      </c>
      <c r="C173" s="9">
        <f t="shared" si="63"/>
        <v>169</v>
      </c>
      <c r="D173" s="9"/>
      <c r="E173" s="13">
        <f t="shared" si="51"/>
        <v>800</v>
      </c>
      <c r="F173" s="14">
        <f t="shared" si="52"/>
        <v>137200</v>
      </c>
      <c r="G173" s="15">
        <f t="shared" si="53"/>
        <v>0.39813268531217244</v>
      </c>
      <c r="H173" s="13">
        <f t="shared" si="54"/>
        <v>3202.4354210825973</v>
      </c>
      <c r="I173" s="13">
        <f t="shared" si="55"/>
        <v>204299.04254072349</v>
      </c>
      <c r="J173" s="15">
        <f t="shared" si="47"/>
        <v>0.6018673146878275</v>
      </c>
      <c r="K173" s="13">
        <f t="shared" si="56"/>
        <v>207408.73236876458</v>
      </c>
      <c r="L173" s="13">
        <f t="shared" si="64"/>
        <v>10236492.89966663</v>
      </c>
      <c r="M173" s="15">
        <f t="shared" si="57"/>
        <v>0.60186731468782761</v>
      </c>
      <c r="N173" s="13">
        <f t="shared" si="48"/>
        <v>0</v>
      </c>
      <c r="O173" s="13">
        <f t="shared" si="58"/>
        <v>-3109.6898280412424</v>
      </c>
      <c r="P173" s="15">
        <f t="shared" si="49"/>
        <v>-9.1059986725157971E-3</v>
      </c>
      <c r="Q173" s="7">
        <f t="shared" si="59"/>
        <v>341499.04254072334</v>
      </c>
      <c r="R173" s="7">
        <f t="shared" si="60"/>
        <v>344608.73236876458</v>
      </c>
      <c r="S173" s="13">
        <f>IF('BANCO DE DADOS'!$AD$32="Sim",R173,Q173)</f>
        <v>344608.73236876458</v>
      </c>
      <c r="T173" s="9">
        <f t="shared" si="61"/>
        <v>169</v>
      </c>
      <c r="U173" s="18">
        <f t="shared" ca="1" si="62"/>
        <v>49827</v>
      </c>
      <c r="V173" s="24"/>
      <c r="W173" s="24"/>
      <c r="X173" s="24"/>
    </row>
    <row r="174" spans="2:24" x14ac:dyDescent="0.2">
      <c r="B174" s="18">
        <f t="shared" ca="1" si="50"/>
        <v>49827</v>
      </c>
      <c r="C174" s="9">
        <f t="shared" si="63"/>
        <v>170</v>
      </c>
      <c r="D174" s="9"/>
      <c r="E174" s="13">
        <f t="shared" si="51"/>
        <v>800</v>
      </c>
      <c r="F174" s="14">
        <f t="shared" si="52"/>
        <v>138000</v>
      </c>
      <c r="G174" s="15">
        <f t="shared" si="53"/>
        <v>0.39577127647771232</v>
      </c>
      <c r="H174" s="13">
        <f t="shared" si="54"/>
        <v>3240.4137020272906</v>
      </c>
      <c r="I174" s="13">
        <f t="shared" si="55"/>
        <v>207539.45624275078</v>
      </c>
      <c r="J174" s="15">
        <f t="shared" si="47"/>
        <v>0.60422872352228763</v>
      </c>
      <c r="K174" s="13">
        <f t="shared" si="56"/>
        <v>210686.24430800858</v>
      </c>
      <c r="L174" s="13">
        <f t="shared" si="64"/>
        <v>10447179.143974638</v>
      </c>
      <c r="M174" s="15">
        <f t="shared" si="57"/>
        <v>0.60422872352228774</v>
      </c>
      <c r="N174" s="13">
        <f t="shared" si="48"/>
        <v>0</v>
      </c>
      <c r="O174" s="13">
        <f t="shared" si="58"/>
        <v>-3146.7880652579479</v>
      </c>
      <c r="P174" s="15">
        <f t="shared" si="49"/>
        <v>-9.1068849256023768E-3</v>
      </c>
      <c r="Q174" s="7">
        <f t="shared" si="59"/>
        <v>345539.45624275063</v>
      </c>
      <c r="R174" s="7">
        <f t="shared" si="60"/>
        <v>348686.24430800858</v>
      </c>
      <c r="S174" s="13">
        <f>IF('BANCO DE DADOS'!$AD$32="Sim",R174,Q174)</f>
        <v>348686.24430800858</v>
      </c>
      <c r="T174" s="9">
        <f t="shared" si="61"/>
        <v>170</v>
      </c>
      <c r="U174" s="18">
        <f t="shared" ca="1" si="62"/>
        <v>49857</v>
      </c>
      <c r="V174" s="24"/>
      <c r="W174" s="24"/>
      <c r="X174" s="24"/>
    </row>
    <row r="175" spans="2:24" x14ac:dyDescent="0.2">
      <c r="B175" s="18">
        <f t="shared" ca="1" si="50"/>
        <v>49857</v>
      </c>
      <c r="C175" s="9">
        <f t="shared" si="63"/>
        <v>171</v>
      </c>
      <c r="D175" s="9"/>
      <c r="E175" s="13">
        <f t="shared" si="51"/>
        <v>800</v>
      </c>
      <c r="F175" s="14">
        <f t="shared" si="52"/>
        <v>138800</v>
      </c>
      <c r="G175" s="15">
        <f t="shared" si="53"/>
        <v>0.39342130763038474</v>
      </c>
      <c r="H175" s="13">
        <f t="shared" si="54"/>
        <v>3278.7523510158799</v>
      </c>
      <c r="I175" s="13">
        <f t="shared" si="55"/>
        <v>210818.20859376667</v>
      </c>
      <c r="J175" s="15">
        <f t="shared" si="47"/>
        <v>0.60657869236961526</v>
      </c>
      <c r="K175" s="13">
        <f t="shared" si="56"/>
        <v>214002.44691373239</v>
      </c>
      <c r="L175" s="13">
        <f t="shared" si="64"/>
        <v>10661181.59088837</v>
      </c>
      <c r="M175" s="15">
        <f t="shared" si="57"/>
        <v>0.60657869236961526</v>
      </c>
      <c r="N175" s="13">
        <f t="shared" si="48"/>
        <v>0</v>
      </c>
      <c r="O175" s="13">
        <f t="shared" si="58"/>
        <v>-3184.2383199658943</v>
      </c>
      <c r="P175" s="15">
        <f t="shared" si="49"/>
        <v>-9.1077588114575891E-3</v>
      </c>
      <c r="Q175" s="7">
        <f t="shared" si="59"/>
        <v>349618.2085937665</v>
      </c>
      <c r="R175" s="7">
        <f t="shared" si="60"/>
        <v>352802.44691373239</v>
      </c>
      <c r="S175" s="13">
        <f>IF('BANCO DE DADOS'!$AD$32="Sim",R175,Q175)</f>
        <v>352802.44691373239</v>
      </c>
      <c r="T175" s="9">
        <f t="shared" si="61"/>
        <v>171</v>
      </c>
      <c r="U175" s="18">
        <f t="shared" ca="1" si="62"/>
        <v>49888</v>
      </c>
      <c r="V175" s="24"/>
      <c r="W175" s="24"/>
      <c r="X175" s="24"/>
    </row>
    <row r="176" spans="2:24" x14ac:dyDescent="0.2">
      <c r="B176" s="18">
        <f t="shared" ca="1" si="50"/>
        <v>49888</v>
      </c>
      <c r="C176" s="9">
        <f t="shared" si="63"/>
        <v>172</v>
      </c>
      <c r="D176" s="9"/>
      <c r="E176" s="13">
        <f t="shared" si="51"/>
        <v>800</v>
      </c>
      <c r="F176" s="14">
        <f t="shared" si="52"/>
        <v>139600</v>
      </c>
      <c r="G176" s="15">
        <f t="shared" si="53"/>
        <v>0.39108274492959333</v>
      </c>
      <c r="H176" s="13">
        <f t="shared" si="54"/>
        <v>3317.454787506113</v>
      </c>
      <c r="I176" s="13">
        <f t="shared" si="55"/>
        <v>214135.66338127278</v>
      </c>
      <c r="J176" s="15">
        <f t="shared" si="47"/>
        <v>0.60891725507040673</v>
      </c>
      <c r="K176" s="13">
        <f t="shared" si="56"/>
        <v>217357.70731365867</v>
      </c>
      <c r="L176" s="13">
        <f t="shared" si="64"/>
        <v>10878539.298202028</v>
      </c>
      <c r="M176" s="15">
        <f t="shared" si="57"/>
        <v>0.60891725507040673</v>
      </c>
      <c r="N176" s="13">
        <f t="shared" si="48"/>
        <v>0</v>
      </c>
      <c r="O176" s="13">
        <f t="shared" si="58"/>
        <v>-3222.0439323860337</v>
      </c>
      <c r="P176" s="15">
        <f t="shared" si="49"/>
        <v>-9.1086205489921603E-3</v>
      </c>
      <c r="Q176" s="7">
        <f t="shared" si="59"/>
        <v>353735.66338127264</v>
      </c>
      <c r="R176" s="7">
        <f t="shared" si="60"/>
        <v>356957.70731365867</v>
      </c>
      <c r="S176" s="13">
        <f>IF('BANCO DE DADOS'!$AD$32="Sim",R176,Q176)</f>
        <v>356957.70731365867</v>
      </c>
      <c r="T176" s="9">
        <f t="shared" si="61"/>
        <v>172</v>
      </c>
      <c r="U176" s="18">
        <f t="shared" ca="1" si="62"/>
        <v>49919</v>
      </c>
      <c r="V176" s="24"/>
      <c r="W176" s="24"/>
      <c r="X176" s="24"/>
    </row>
    <row r="177" spans="2:24" x14ac:dyDescent="0.2">
      <c r="B177" s="18">
        <f t="shared" ca="1" si="50"/>
        <v>49919</v>
      </c>
      <c r="C177" s="9">
        <f t="shared" si="63"/>
        <v>173</v>
      </c>
      <c r="D177" s="9"/>
      <c r="E177" s="13">
        <f t="shared" si="51"/>
        <v>800</v>
      </c>
      <c r="F177" s="14">
        <f t="shared" si="52"/>
        <v>140400</v>
      </c>
      <c r="G177" s="15">
        <f t="shared" si="53"/>
        <v>0.38875555446597582</v>
      </c>
      <c r="H177" s="13">
        <f t="shared" si="54"/>
        <v>3356.5244634022665</v>
      </c>
      <c r="I177" s="13">
        <f t="shared" si="55"/>
        <v>217492.18784467503</v>
      </c>
      <c r="J177" s="15">
        <f t="shared" si="47"/>
        <v>0.61124444553402424</v>
      </c>
      <c r="K177" s="13">
        <f t="shared" si="56"/>
        <v>220752.39611910912</v>
      </c>
      <c r="L177" s="13">
        <f t="shared" si="64"/>
        <v>11099291.694321137</v>
      </c>
      <c r="M177" s="15">
        <f t="shared" si="57"/>
        <v>0.61124444553402413</v>
      </c>
      <c r="N177" s="13">
        <f t="shared" si="48"/>
        <v>0</v>
      </c>
      <c r="O177" s="13">
        <f t="shared" si="58"/>
        <v>-3260.2082744342042</v>
      </c>
      <c r="P177" s="15">
        <f t="shared" si="49"/>
        <v>-9.109470352141727E-3</v>
      </c>
      <c r="Q177" s="7">
        <f t="shared" si="59"/>
        <v>357892.18784467492</v>
      </c>
      <c r="R177" s="7">
        <f t="shared" si="60"/>
        <v>361152.39611910912</v>
      </c>
      <c r="S177" s="13">
        <f>IF('BANCO DE DADOS'!$AD$32="Sim",R177,Q177)</f>
        <v>361152.39611910912</v>
      </c>
      <c r="T177" s="9">
        <f t="shared" si="61"/>
        <v>173</v>
      </c>
      <c r="U177" s="18">
        <f t="shared" ca="1" si="62"/>
        <v>49949</v>
      </c>
      <c r="V177" s="24"/>
      <c r="W177" s="24"/>
      <c r="X177" s="24"/>
    </row>
    <row r="178" spans="2:24" x14ac:dyDescent="0.2">
      <c r="B178" s="18">
        <f t="shared" ca="1" si="50"/>
        <v>49949</v>
      </c>
      <c r="C178" s="9">
        <f t="shared" si="63"/>
        <v>174</v>
      </c>
      <c r="D178" s="9"/>
      <c r="E178" s="13">
        <f t="shared" si="51"/>
        <v>800</v>
      </c>
      <c r="F178" s="14">
        <f t="shared" si="52"/>
        <v>141200</v>
      </c>
      <c r="G178" s="15">
        <f t="shared" si="53"/>
        <v>0.38643970226273505</v>
      </c>
      <c r="H178" s="13">
        <f t="shared" si="54"/>
        <v>3395.9648633630195</v>
      </c>
      <c r="I178" s="13">
        <f t="shared" si="55"/>
        <v>220888.15270803805</v>
      </c>
      <c r="J178" s="15">
        <f t="shared" si="47"/>
        <v>0.61356029773726495</v>
      </c>
      <c r="K178" s="13">
        <f t="shared" si="56"/>
        <v>224186.88745805953</v>
      </c>
      <c r="L178" s="13">
        <f t="shared" si="64"/>
        <v>11323478.581779197</v>
      </c>
      <c r="M178" s="15">
        <f t="shared" si="57"/>
        <v>0.61356029773726495</v>
      </c>
      <c r="N178" s="13">
        <f t="shared" si="48"/>
        <v>0</v>
      </c>
      <c r="O178" s="13">
        <f t="shared" si="58"/>
        <v>-3298.7347500215983</v>
      </c>
      <c r="P178" s="15">
        <f t="shared" si="49"/>
        <v>-9.1103084300067187E-3</v>
      </c>
      <c r="Q178" s="7">
        <f t="shared" si="59"/>
        <v>362088.15270803793</v>
      </c>
      <c r="R178" s="7">
        <f t="shared" si="60"/>
        <v>365386.88745805953</v>
      </c>
      <c r="S178" s="13">
        <f>IF('BANCO DE DADOS'!$AD$32="Sim",R178,Q178)</f>
        <v>365386.88745805953</v>
      </c>
      <c r="T178" s="9">
        <f t="shared" si="61"/>
        <v>174</v>
      </c>
      <c r="U178" s="18">
        <f t="shared" ca="1" si="62"/>
        <v>49980</v>
      </c>
      <c r="V178" s="24"/>
      <c r="W178" s="24"/>
      <c r="X178" s="24"/>
    </row>
    <row r="179" spans="2:24" x14ac:dyDescent="0.2">
      <c r="B179" s="18">
        <f t="shared" ca="1" si="50"/>
        <v>49980</v>
      </c>
      <c r="C179" s="9">
        <f t="shared" si="63"/>
        <v>175</v>
      </c>
      <c r="D179" s="9"/>
      <c r="E179" s="13">
        <f t="shared" si="51"/>
        <v>800</v>
      </c>
      <c r="F179" s="14">
        <f t="shared" si="52"/>
        <v>142000</v>
      </c>
      <c r="G179" s="15">
        <f t="shared" si="53"/>
        <v>0.38413515427697359</v>
      </c>
      <c r="H179" s="13">
        <f t="shared" si="54"/>
        <v>3435.7795051122571</v>
      </c>
      <c r="I179" s="13">
        <f t="shared" si="55"/>
        <v>224323.93221315031</v>
      </c>
      <c r="J179" s="15">
        <f t="shared" si="47"/>
        <v>0.61586484572302647</v>
      </c>
      <c r="K179" s="13">
        <f t="shared" si="56"/>
        <v>227661.55900850851</v>
      </c>
      <c r="L179" s="13">
        <f t="shared" si="64"/>
        <v>11551140.140787706</v>
      </c>
      <c r="M179" s="15">
        <f t="shared" si="57"/>
        <v>0.61586484572302636</v>
      </c>
      <c r="N179" s="13">
        <f t="shared" si="48"/>
        <v>0</v>
      </c>
      <c r="O179" s="13">
        <f t="shared" si="58"/>
        <v>-3337.6267953583156</v>
      </c>
      <c r="P179" s="15">
        <f t="shared" si="49"/>
        <v>-9.1111349869881699E-3</v>
      </c>
      <c r="Q179" s="7">
        <f t="shared" si="59"/>
        <v>366323.9322131502</v>
      </c>
      <c r="R179" s="7">
        <f t="shared" si="60"/>
        <v>369661.55900850851</v>
      </c>
      <c r="S179" s="13">
        <f>IF('BANCO DE DADOS'!$AD$32="Sim",R179,Q179)</f>
        <v>369661.55900850851</v>
      </c>
      <c r="T179" s="9">
        <f t="shared" si="61"/>
        <v>175</v>
      </c>
      <c r="U179" s="18">
        <f t="shared" ca="1" si="62"/>
        <v>50010</v>
      </c>
      <c r="V179" s="24"/>
      <c r="W179" s="24"/>
      <c r="X179" s="24"/>
    </row>
    <row r="180" spans="2:24" x14ac:dyDescent="0.2">
      <c r="B180" s="18">
        <f t="shared" ca="1" si="50"/>
        <v>50010</v>
      </c>
      <c r="C180" s="9">
        <f t="shared" si="63"/>
        <v>176</v>
      </c>
      <c r="D180" s="9"/>
      <c r="E180" s="13">
        <f t="shared" si="51"/>
        <v>800</v>
      </c>
      <c r="F180" s="14">
        <f t="shared" si="52"/>
        <v>142800</v>
      </c>
      <c r="G180" s="15">
        <f t="shared" si="53"/>
        <v>0.3818418764010329</v>
      </c>
      <c r="H180" s="13">
        <f t="shared" si="54"/>
        <v>3475.9719397528183</v>
      </c>
      <c r="I180" s="13">
        <f t="shared" si="55"/>
        <v>227799.90415290312</v>
      </c>
      <c r="J180" s="15">
        <f t="shared" si="47"/>
        <v>0.61815812359896705</v>
      </c>
      <c r="K180" s="13">
        <f t="shared" si="56"/>
        <v>231176.79203216307</v>
      </c>
      <c r="L180" s="13">
        <f t="shared" si="64"/>
        <v>11782316.932819869</v>
      </c>
      <c r="M180" s="15">
        <f t="shared" si="57"/>
        <v>0.61815812359896705</v>
      </c>
      <c r="N180" s="13">
        <f t="shared" si="48"/>
        <v>0</v>
      </c>
      <c r="O180" s="13">
        <f t="shared" si="58"/>
        <v>-3376.887879260059</v>
      </c>
      <c r="P180" s="15">
        <f t="shared" si="49"/>
        <v>-9.1119502229196868E-3</v>
      </c>
      <c r="Q180" s="7">
        <f t="shared" si="59"/>
        <v>370599.90415290301</v>
      </c>
      <c r="R180" s="7">
        <f t="shared" si="60"/>
        <v>373976.79203216307</v>
      </c>
      <c r="S180" s="13">
        <f>IF('BANCO DE DADOS'!$AD$32="Sim",R180,Q180)</f>
        <v>373976.79203216307</v>
      </c>
      <c r="T180" s="9">
        <f t="shared" si="61"/>
        <v>176</v>
      </c>
      <c r="U180" s="18">
        <f t="shared" ca="1" si="62"/>
        <v>50041</v>
      </c>
      <c r="V180" s="24"/>
      <c r="W180" s="24"/>
      <c r="X180" s="24"/>
    </row>
    <row r="181" spans="2:24" x14ac:dyDescent="0.2">
      <c r="B181" s="18">
        <f t="shared" ca="1" si="50"/>
        <v>50041</v>
      </c>
      <c r="C181" s="9">
        <f t="shared" si="63"/>
        <v>177</v>
      </c>
      <c r="D181" s="9"/>
      <c r="E181" s="13">
        <f t="shared" si="51"/>
        <v>800</v>
      </c>
      <c r="F181" s="14">
        <f t="shared" si="52"/>
        <v>143600</v>
      </c>
      <c r="G181" s="15">
        <f t="shared" si="53"/>
        <v>0.3795598344638359</v>
      </c>
      <c r="H181" s="13">
        <f t="shared" si="54"/>
        <v>3516.5457520832201</v>
      </c>
      <c r="I181" s="13">
        <f t="shared" si="55"/>
        <v>231316.44990498634</v>
      </c>
      <c r="J181" s="15">
        <f t="shared" si="47"/>
        <v>0.6204401655361641</v>
      </c>
      <c r="K181" s="13">
        <f t="shared" si="56"/>
        <v>234732.97140844358</v>
      </c>
      <c r="L181" s="13">
        <f t="shared" si="64"/>
        <v>12017049.904228313</v>
      </c>
      <c r="M181" s="15">
        <f t="shared" si="57"/>
        <v>0.6204401655361641</v>
      </c>
      <c r="N181" s="13">
        <f t="shared" si="48"/>
        <v>0</v>
      </c>
      <c r="O181" s="13">
        <f t="shared" si="58"/>
        <v>-3416.5215034573339</v>
      </c>
      <c r="P181" s="15">
        <f t="shared" si="49"/>
        <v>-9.1127543331938916E-3</v>
      </c>
      <c r="Q181" s="7">
        <f t="shared" si="59"/>
        <v>374916.44990498625</v>
      </c>
      <c r="R181" s="7">
        <f t="shared" si="60"/>
        <v>378332.97140844358</v>
      </c>
      <c r="S181" s="13">
        <f>IF('BANCO DE DADOS'!$AD$32="Sim",R181,Q181)</f>
        <v>378332.97140844358</v>
      </c>
      <c r="T181" s="9">
        <f t="shared" si="61"/>
        <v>177</v>
      </c>
      <c r="U181" s="18">
        <f t="shared" ca="1" si="62"/>
        <v>50072</v>
      </c>
      <c r="V181" s="24"/>
      <c r="W181" s="24"/>
      <c r="X181" s="24"/>
    </row>
    <row r="182" spans="2:24" x14ac:dyDescent="0.2">
      <c r="B182" s="18">
        <f t="shared" ca="1" si="50"/>
        <v>50072</v>
      </c>
      <c r="C182" s="9">
        <f t="shared" si="63"/>
        <v>178</v>
      </c>
      <c r="D182" s="9"/>
      <c r="E182" s="13">
        <f t="shared" si="51"/>
        <v>800</v>
      </c>
      <c r="F182" s="14">
        <f t="shared" si="52"/>
        <v>144400</v>
      </c>
      <c r="G182" s="15">
        <f t="shared" si="53"/>
        <v>0.37728899423223311</v>
      </c>
      <c r="H182" s="13">
        <f t="shared" si="54"/>
        <v>3557.5045609173922</v>
      </c>
      <c r="I182" s="13">
        <f t="shared" si="55"/>
        <v>234873.95446590372</v>
      </c>
      <c r="J182" s="15">
        <f t="shared" si="47"/>
        <v>0.62271100576776695</v>
      </c>
      <c r="K182" s="13">
        <f t="shared" si="56"/>
        <v>238330.48566881148</v>
      </c>
      <c r="L182" s="13">
        <f t="shared" si="64"/>
        <v>12255380.389897125</v>
      </c>
      <c r="M182" s="15">
        <f t="shared" si="57"/>
        <v>0.62271100576776683</v>
      </c>
      <c r="N182" s="13">
        <f t="shared" si="48"/>
        <v>0</v>
      </c>
      <c r="O182" s="13">
        <f t="shared" si="58"/>
        <v>-3456.5312029078486</v>
      </c>
      <c r="P182" s="15">
        <f t="shared" si="49"/>
        <v>-9.1135475088853952E-3</v>
      </c>
      <c r="Q182" s="7">
        <f t="shared" si="59"/>
        <v>379273.95446590363</v>
      </c>
      <c r="R182" s="7">
        <f t="shared" si="60"/>
        <v>382730.48566881148</v>
      </c>
      <c r="S182" s="13">
        <f>IF('BANCO DE DADOS'!$AD$32="Sim",R182,Q182)</f>
        <v>382730.48566881148</v>
      </c>
      <c r="T182" s="9">
        <f t="shared" si="61"/>
        <v>178</v>
      </c>
      <c r="U182" s="18">
        <f t="shared" ca="1" si="62"/>
        <v>50100</v>
      </c>
      <c r="V182" s="24"/>
      <c r="W182" s="24"/>
      <c r="X182" s="24"/>
    </row>
    <row r="183" spans="2:24" x14ac:dyDescent="0.2">
      <c r="B183" s="18">
        <f t="shared" ca="1" si="50"/>
        <v>50100</v>
      </c>
      <c r="C183" s="9">
        <f t="shared" si="63"/>
        <v>179</v>
      </c>
      <c r="D183" s="9"/>
      <c r="E183" s="13">
        <f t="shared" si="51"/>
        <v>800</v>
      </c>
      <c r="F183" s="14">
        <f t="shared" si="52"/>
        <v>145200</v>
      </c>
      <c r="G183" s="15">
        <f t="shared" si="53"/>
        <v>0.37502932141235179</v>
      </c>
      <c r="H183" s="13">
        <f t="shared" si="54"/>
        <v>3598.8520194074381</v>
      </c>
      <c r="I183" s="13">
        <f t="shared" si="55"/>
        <v>238472.80648531116</v>
      </c>
      <c r="J183" s="15">
        <f t="shared" si="47"/>
        <v>0.62497067858764821</v>
      </c>
      <c r="K183" s="13">
        <f t="shared" si="56"/>
        <v>241969.7270314229</v>
      </c>
      <c r="L183" s="13">
        <f t="shared" si="64"/>
        <v>12497350.116928548</v>
      </c>
      <c r="M183" s="15">
        <f t="shared" si="57"/>
        <v>0.62497067858764821</v>
      </c>
      <c r="N183" s="13">
        <f t="shared" si="48"/>
        <v>0</v>
      </c>
      <c r="O183" s="13">
        <f t="shared" si="58"/>
        <v>-3496.9205461118254</v>
      </c>
      <c r="P183" s="15">
        <f t="shared" si="49"/>
        <v>-9.1143299368695429E-3</v>
      </c>
      <c r="Q183" s="7">
        <f t="shared" si="59"/>
        <v>383672.80648531107</v>
      </c>
      <c r="R183" s="7">
        <f t="shared" si="60"/>
        <v>387169.7270314229</v>
      </c>
      <c r="S183" s="13">
        <f>IF('BANCO DE DADOS'!$AD$32="Sim",R183,Q183)</f>
        <v>387169.7270314229</v>
      </c>
      <c r="T183" s="9">
        <f t="shared" si="61"/>
        <v>179</v>
      </c>
      <c r="U183" s="18">
        <f t="shared" ca="1" si="62"/>
        <v>50131</v>
      </c>
      <c r="V183" s="24"/>
      <c r="W183" s="24"/>
      <c r="X183" s="24"/>
    </row>
    <row r="184" spans="2:24" x14ac:dyDescent="0.2">
      <c r="B184" s="18">
        <f t="shared" ca="1" si="50"/>
        <v>50131</v>
      </c>
      <c r="C184" s="9">
        <f t="shared" si="63"/>
        <v>180</v>
      </c>
      <c r="D184" s="9">
        <v>15</v>
      </c>
      <c r="E184" s="13">
        <f t="shared" si="51"/>
        <v>800</v>
      </c>
      <c r="F184" s="14">
        <f t="shared" si="52"/>
        <v>146000</v>
      </c>
      <c r="G184" s="15">
        <f t="shared" si="53"/>
        <v>0.37278078165094725</v>
      </c>
      <c r="H184" s="13">
        <f t="shared" si="54"/>
        <v>3640.5918153694679</v>
      </c>
      <c r="I184" s="13">
        <f t="shared" si="55"/>
        <v>242113.39830068062</v>
      </c>
      <c r="J184" s="15">
        <f t="shared" si="47"/>
        <v>0.62721921834905281</v>
      </c>
      <c r="K184" s="13">
        <f t="shared" si="56"/>
        <v>245651.09143611079</v>
      </c>
      <c r="L184" s="13">
        <f t="shared" si="64"/>
        <v>12743001.208364658</v>
      </c>
      <c r="M184" s="15">
        <f t="shared" si="57"/>
        <v>0.6272192183490527</v>
      </c>
      <c r="N184" s="13">
        <f t="shared" si="48"/>
        <v>0</v>
      </c>
      <c r="O184" s="13">
        <f t="shared" si="58"/>
        <v>-3537.6931354302214</v>
      </c>
      <c r="P184" s="15">
        <f t="shared" si="49"/>
        <v>-9.115101799937058E-3</v>
      </c>
      <c r="Q184" s="7">
        <f t="shared" si="59"/>
        <v>388113.39830068056</v>
      </c>
      <c r="R184" s="7">
        <f t="shared" si="60"/>
        <v>391651.09143611079</v>
      </c>
      <c r="S184" s="13">
        <f>IF('BANCO DE DADOS'!$AD$32="Sim",R184,Q184)</f>
        <v>391651.09143611079</v>
      </c>
      <c r="T184" s="9">
        <f t="shared" si="61"/>
        <v>180</v>
      </c>
      <c r="U184" s="18">
        <f t="shared" ca="1" si="62"/>
        <v>50161</v>
      </c>
      <c r="V184" s="24"/>
      <c r="W184" s="24"/>
      <c r="X184" s="24"/>
    </row>
    <row r="185" spans="2:24" x14ac:dyDescent="0.2">
      <c r="B185" s="18">
        <f t="shared" ca="1" si="50"/>
        <v>50161</v>
      </c>
      <c r="C185" s="9">
        <f t="shared" si="63"/>
        <v>181</v>
      </c>
      <c r="D185" s="9"/>
      <c r="E185" s="13">
        <f t="shared" si="51"/>
        <v>800</v>
      </c>
      <c r="F185" s="14">
        <f t="shared" si="52"/>
        <v>146800</v>
      </c>
      <c r="G185" s="15">
        <f t="shared" si="53"/>
        <v>0.3705433405367573</v>
      </c>
      <c r="H185" s="13">
        <f t="shared" si="54"/>
        <v>3682.7276716125134</v>
      </c>
      <c r="I185" s="13">
        <f t="shared" si="55"/>
        <v>245796.12597229314</v>
      </c>
      <c r="J185" s="15">
        <f t="shared" si="47"/>
        <v>0.6294566594632427</v>
      </c>
      <c r="K185" s="13">
        <f t="shared" si="56"/>
        <v>249374.97857969918</v>
      </c>
      <c r="L185" s="13">
        <f t="shared" si="64"/>
        <v>12992376.186944358</v>
      </c>
      <c r="M185" s="15">
        <f t="shared" si="57"/>
        <v>0.6294566594632427</v>
      </c>
      <c r="N185" s="13">
        <f t="shared" si="48"/>
        <v>0</v>
      </c>
      <c r="O185" s="13">
        <f t="shared" si="58"/>
        <v>-3578.8526074060937</v>
      </c>
      <c r="P185" s="15">
        <f t="shared" si="49"/>
        <v>-9.1158632769052488E-3</v>
      </c>
      <c r="Q185" s="7">
        <f t="shared" si="59"/>
        <v>392596.12597229308</v>
      </c>
      <c r="R185" s="7">
        <f t="shared" si="60"/>
        <v>396174.97857969918</v>
      </c>
      <c r="S185" s="13">
        <f>IF('BANCO DE DADOS'!$AD$32="Sim",R185,Q185)</f>
        <v>396174.97857969918</v>
      </c>
      <c r="T185" s="9">
        <f t="shared" si="61"/>
        <v>181</v>
      </c>
      <c r="U185" s="18">
        <f t="shared" ca="1" si="62"/>
        <v>50192</v>
      </c>
      <c r="V185" s="24"/>
      <c r="W185" s="24"/>
      <c r="X185" s="24"/>
    </row>
    <row r="186" spans="2:24" x14ac:dyDescent="0.2">
      <c r="B186" s="18">
        <f t="shared" ca="1" si="50"/>
        <v>50192</v>
      </c>
      <c r="C186" s="9">
        <f t="shared" si="63"/>
        <v>182</v>
      </c>
      <c r="D186" s="9"/>
      <c r="E186" s="13">
        <f t="shared" si="51"/>
        <v>800</v>
      </c>
      <c r="F186" s="14">
        <f t="shared" si="52"/>
        <v>147600</v>
      </c>
      <c r="G186" s="15">
        <f t="shared" si="53"/>
        <v>0.36831696360185762</v>
      </c>
      <c r="H186" s="13">
        <f t="shared" si="54"/>
        <v>3725.2633462705699</v>
      </c>
      <c r="I186" s="13">
        <f t="shared" si="55"/>
        <v>249521.38931856371</v>
      </c>
      <c r="J186" s="15">
        <f t="shared" si="47"/>
        <v>0.63168303639814238</v>
      </c>
      <c r="K186" s="13">
        <f t="shared" si="56"/>
        <v>253141.7919516525</v>
      </c>
      <c r="L186" s="13">
        <f t="shared" si="64"/>
        <v>13245517.978896011</v>
      </c>
      <c r="M186" s="15">
        <f t="shared" si="57"/>
        <v>0.63168303639814238</v>
      </c>
      <c r="N186" s="13">
        <f t="shared" si="48"/>
        <v>0</v>
      </c>
      <c r="O186" s="13">
        <f t="shared" si="58"/>
        <v>-3620.4026330888737</v>
      </c>
      <c r="P186" s="15">
        <f t="shared" si="49"/>
        <v>-9.1166145427252522E-3</v>
      </c>
      <c r="Q186" s="7">
        <f t="shared" si="59"/>
        <v>397121.38931856363</v>
      </c>
      <c r="R186" s="7">
        <f t="shared" si="60"/>
        <v>400741.7919516525</v>
      </c>
      <c r="S186" s="13">
        <f>IF('BANCO DE DADOS'!$AD$32="Sim",R186,Q186)</f>
        <v>400741.7919516525</v>
      </c>
      <c r="T186" s="9">
        <f t="shared" si="61"/>
        <v>182</v>
      </c>
      <c r="U186" s="18">
        <f t="shared" ca="1" si="62"/>
        <v>50222</v>
      </c>
      <c r="V186" s="24"/>
      <c r="W186" s="24"/>
      <c r="X186" s="24"/>
    </row>
    <row r="187" spans="2:24" x14ac:dyDescent="0.2">
      <c r="B187" s="18">
        <f t="shared" ca="1" si="50"/>
        <v>50222</v>
      </c>
      <c r="C187" s="9">
        <f t="shared" si="63"/>
        <v>183</v>
      </c>
      <c r="D187" s="9"/>
      <c r="E187" s="13">
        <f t="shared" si="51"/>
        <v>800</v>
      </c>
      <c r="F187" s="14">
        <f t="shared" si="52"/>
        <v>148400</v>
      </c>
      <c r="G187" s="15">
        <f t="shared" si="53"/>
        <v>0.36610161632301969</v>
      </c>
      <c r="H187" s="13">
        <f t="shared" si="54"/>
        <v>3768.2026331377897</v>
      </c>
      <c r="I187" s="13">
        <f t="shared" si="55"/>
        <v>253289.5919517015</v>
      </c>
      <c r="J187" s="15">
        <f t="shared" si="47"/>
        <v>0.63389838367698026</v>
      </c>
      <c r="K187" s="13">
        <f t="shared" si="56"/>
        <v>256951.93887006317</v>
      </c>
      <c r="L187" s="13">
        <f t="shared" si="64"/>
        <v>13502469.917766074</v>
      </c>
      <c r="M187" s="15">
        <f t="shared" si="57"/>
        <v>0.63389838367698026</v>
      </c>
      <c r="N187" s="13">
        <f t="shared" si="48"/>
        <v>0</v>
      </c>
      <c r="O187" s="13">
        <f t="shared" si="58"/>
        <v>-3662.3469183617271</v>
      </c>
      <c r="P187" s="15">
        <f t="shared" si="49"/>
        <v>-9.1173557685858154E-3</v>
      </c>
      <c r="Q187" s="7">
        <f t="shared" si="59"/>
        <v>401689.59195170144</v>
      </c>
      <c r="R187" s="7">
        <f t="shared" si="60"/>
        <v>405351.93887006317</v>
      </c>
      <c r="S187" s="13">
        <f>IF('BANCO DE DADOS'!$AD$32="Sim",R187,Q187)</f>
        <v>405351.93887006317</v>
      </c>
      <c r="T187" s="9">
        <f t="shared" si="61"/>
        <v>183</v>
      </c>
      <c r="U187" s="18">
        <f t="shared" ca="1" si="62"/>
        <v>50253</v>
      </c>
      <c r="V187" s="24"/>
      <c r="W187" s="24"/>
      <c r="X187" s="24"/>
    </row>
    <row r="188" spans="2:24" x14ac:dyDescent="0.2">
      <c r="B188" s="18">
        <f t="shared" ca="1" si="50"/>
        <v>50253</v>
      </c>
      <c r="C188" s="9">
        <f t="shared" si="63"/>
        <v>184</v>
      </c>
      <c r="D188" s="9"/>
      <c r="E188" s="13">
        <f t="shared" si="51"/>
        <v>800</v>
      </c>
      <c r="F188" s="14">
        <f t="shared" si="52"/>
        <v>149200</v>
      </c>
      <c r="G188" s="15">
        <f t="shared" si="53"/>
        <v>0.36389726412306933</v>
      </c>
      <c r="H188" s="13">
        <f t="shared" si="54"/>
        <v>3811.5493620068514</v>
      </c>
      <c r="I188" s="13">
        <f t="shared" si="55"/>
        <v>257101.14131370836</v>
      </c>
      <c r="J188" s="15">
        <f t="shared" si="47"/>
        <v>0.63610273587693067</v>
      </c>
      <c r="K188" s="13">
        <f t="shared" si="56"/>
        <v>260805.83051798062</v>
      </c>
      <c r="L188" s="13">
        <f t="shared" si="64"/>
        <v>13763275.748284055</v>
      </c>
      <c r="M188" s="15">
        <f t="shared" si="57"/>
        <v>0.63610273587693067</v>
      </c>
      <c r="N188" s="13">
        <f t="shared" si="48"/>
        <v>0</v>
      </c>
      <c r="O188" s="13">
        <f t="shared" si="58"/>
        <v>-3704.6892042723484</v>
      </c>
      <c r="P188" s="15">
        <f t="shared" si="49"/>
        <v>-9.1180871220145777E-3</v>
      </c>
      <c r="Q188" s="7">
        <f t="shared" si="59"/>
        <v>406301.14131370827</v>
      </c>
      <c r="R188" s="7">
        <f t="shared" si="60"/>
        <v>410005.83051798062</v>
      </c>
      <c r="S188" s="13">
        <f>IF('BANCO DE DADOS'!$AD$32="Sim",R188,Q188)</f>
        <v>410005.83051798062</v>
      </c>
      <c r="T188" s="9">
        <f t="shared" si="61"/>
        <v>184</v>
      </c>
      <c r="U188" s="18">
        <f t="shared" ca="1" si="62"/>
        <v>50284</v>
      </c>
      <c r="V188" s="24"/>
      <c r="W188" s="24"/>
      <c r="X188" s="24"/>
    </row>
    <row r="189" spans="2:24" x14ac:dyDescent="0.2">
      <c r="B189" s="18">
        <f t="shared" ca="1" si="50"/>
        <v>50284</v>
      </c>
      <c r="C189" s="9">
        <f t="shared" si="63"/>
        <v>185</v>
      </c>
      <c r="D189" s="9"/>
      <c r="E189" s="13">
        <f t="shared" si="51"/>
        <v>800</v>
      </c>
      <c r="F189" s="14">
        <f t="shared" si="52"/>
        <v>150000</v>
      </c>
      <c r="G189" s="15">
        <f t="shared" si="53"/>
        <v>0.36170387237224677</v>
      </c>
      <c r="H189" s="13">
        <f t="shared" si="54"/>
        <v>3855.3073990105427</v>
      </c>
      <c r="I189" s="13">
        <f t="shared" si="55"/>
        <v>260956.44871271891</v>
      </c>
      <c r="J189" s="15">
        <f t="shared" si="47"/>
        <v>0.63829612762775323</v>
      </c>
      <c r="K189" s="13">
        <f t="shared" si="56"/>
        <v>264703.88198008516</v>
      </c>
      <c r="L189" s="13">
        <f t="shared" si="64"/>
        <v>14027979.630264141</v>
      </c>
      <c r="M189" s="15">
        <f t="shared" si="57"/>
        <v>0.63829612762775323</v>
      </c>
      <c r="N189" s="13">
        <f t="shared" si="48"/>
        <v>0</v>
      </c>
      <c r="O189" s="13">
        <f t="shared" si="58"/>
        <v>-3747.4332673663739</v>
      </c>
      <c r="P189" s="15">
        <f t="shared" si="49"/>
        <v>-9.1188087669748091E-3</v>
      </c>
      <c r="Q189" s="7">
        <f t="shared" si="59"/>
        <v>410956.44871271879</v>
      </c>
      <c r="R189" s="7">
        <f t="shared" si="60"/>
        <v>414703.88198008516</v>
      </c>
      <c r="S189" s="13">
        <f>IF('BANCO DE DADOS'!$AD$32="Sim",R189,Q189)</f>
        <v>414703.88198008516</v>
      </c>
      <c r="T189" s="9">
        <f t="shared" si="61"/>
        <v>185</v>
      </c>
      <c r="U189" s="18">
        <f t="shared" ca="1" si="62"/>
        <v>50314</v>
      </c>
      <c r="V189" s="24"/>
      <c r="W189" s="24"/>
      <c r="X189" s="24"/>
    </row>
    <row r="190" spans="2:24" x14ac:dyDescent="0.2">
      <c r="B190" s="18">
        <f t="shared" ca="1" si="50"/>
        <v>50314</v>
      </c>
      <c r="C190" s="9">
        <f t="shared" si="63"/>
        <v>186</v>
      </c>
      <c r="D190" s="9"/>
      <c r="E190" s="13">
        <f t="shared" si="51"/>
        <v>800</v>
      </c>
      <c r="F190" s="14">
        <f t="shared" si="52"/>
        <v>150800</v>
      </c>
      <c r="G190" s="15">
        <f t="shared" si="53"/>
        <v>0.35952140638956703</v>
      </c>
      <c r="H190" s="13">
        <f t="shared" si="54"/>
        <v>3899.4806469665859</v>
      </c>
      <c r="I190" s="13">
        <f t="shared" si="55"/>
        <v>264855.92935968551</v>
      </c>
      <c r="J190" s="15">
        <f t="shared" si="47"/>
        <v>0.64047859361043291</v>
      </c>
      <c r="K190" s="13">
        <f t="shared" si="56"/>
        <v>268646.51227970963</v>
      </c>
      <c r="L190" s="13">
        <f t="shared" si="64"/>
        <v>14296626.14254385</v>
      </c>
      <c r="M190" s="15">
        <f t="shared" si="57"/>
        <v>0.64047859361043302</v>
      </c>
      <c r="N190" s="13">
        <f t="shared" si="48"/>
        <v>0</v>
      </c>
      <c r="O190" s="13">
        <f t="shared" si="58"/>
        <v>-3790.5829200242297</v>
      </c>
      <c r="P190" s="15">
        <f t="shared" si="49"/>
        <v>-9.1195208639597465E-3</v>
      </c>
      <c r="Q190" s="7">
        <f t="shared" si="59"/>
        <v>415655.9293596854</v>
      </c>
      <c r="R190" s="7">
        <f t="shared" si="60"/>
        <v>419446.51227970963</v>
      </c>
      <c r="S190" s="13">
        <f>IF('BANCO DE DADOS'!$AD$32="Sim",R190,Q190)</f>
        <v>419446.51227970963</v>
      </c>
      <c r="T190" s="9">
        <f t="shared" si="61"/>
        <v>186</v>
      </c>
      <c r="U190" s="18">
        <f t="shared" ca="1" si="62"/>
        <v>50345</v>
      </c>
      <c r="V190" s="24"/>
      <c r="W190" s="24"/>
      <c r="X190" s="24"/>
    </row>
    <row r="191" spans="2:24" x14ac:dyDescent="0.2">
      <c r="B191" s="18">
        <f t="shared" ca="1" si="50"/>
        <v>50345</v>
      </c>
      <c r="C191" s="9">
        <f t="shared" si="63"/>
        <v>187</v>
      </c>
      <c r="D191" s="9"/>
      <c r="E191" s="13">
        <f t="shared" si="51"/>
        <v>800</v>
      </c>
      <c r="F191" s="14">
        <f t="shared" si="52"/>
        <v>151600</v>
      </c>
      <c r="G191" s="15">
        <f t="shared" si="53"/>
        <v>0.35734983144418125</v>
      </c>
      <c r="H191" s="13">
        <f t="shared" si="54"/>
        <v>3944.0730457257323</v>
      </c>
      <c r="I191" s="13">
        <f t="shared" si="55"/>
        <v>268800.00240541127</v>
      </c>
      <c r="J191" s="15">
        <f t="shared" si="47"/>
        <v>0.6426501685558188</v>
      </c>
      <c r="K191" s="13">
        <f t="shared" si="56"/>
        <v>272634.14441621251</v>
      </c>
      <c r="L191" s="13">
        <f t="shared" si="64"/>
        <v>14569260.286960064</v>
      </c>
      <c r="M191" s="15">
        <f t="shared" si="57"/>
        <v>0.64265016855581869</v>
      </c>
      <c r="N191" s="13">
        <f t="shared" si="48"/>
        <v>0</v>
      </c>
      <c r="O191" s="13">
        <f t="shared" si="58"/>
        <v>-3834.1420108013554</v>
      </c>
      <c r="P191" s="15">
        <f t="shared" si="49"/>
        <v>-9.1202235700843671E-3</v>
      </c>
      <c r="Q191" s="7">
        <f t="shared" si="59"/>
        <v>420400.00240541116</v>
      </c>
      <c r="R191" s="7">
        <f t="shared" si="60"/>
        <v>424234.14441621251</v>
      </c>
      <c r="S191" s="13">
        <f>IF('BANCO DE DADOS'!$AD$32="Sim",R191,Q191)</f>
        <v>424234.14441621251</v>
      </c>
      <c r="T191" s="9">
        <f t="shared" si="61"/>
        <v>187</v>
      </c>
      <c r="U191" s="18">
        <f t="shared" ca="1" si="62"/>
        <v>50375</v>
      </c>
      <c r="V191" s="24"/>
      <c r="W191" s="24"/>
      <c r="X191" s="24"/>
    </row>
    <row r="192" spans="2:24" x14ac:dyDescent="0.2">
      <c r="B192" s="18">
        <f t="shared" ca="1" si="50"/>
        <v>50375</v>
      </c>
      <c r="C192" s="9">
        <f t="shared" si="63"/>
        <v>188</v>
      </c>
      <c r="D192" s="9"/>
      <c r="E192" s="13">
        <f t="shared" si="51"/>
        <v>800</v>
      </c>
      <c r="F192" s="14">
        <f t="shared" si="52"/>
        <v>152400</v>
      </c>
      <c r="G192" s="15">
        <f t="shared" si="53"/>
        <v>0.35518911275673781</v>
      </c>
      <c r="H192" s="13">
        <f t="shared" si="54"/>
        <v>3989.088572523161</v>
      </c>
      <c r="I192" s="13">
        <f t="shared" si="55"/>
        <v>272789.09097793442</v>
      </c>
      <c r="J192" s="15">
        <f t="shared" si="47"/>
        <v>0.64481088724326219</v>
      </c>
      <c r="K192" s="13">
        <f t="shared" si="56"/>
        <v>276667.20540270564</v>
      </c>
      <c r="L192" s="13">
        <f t="shared" si="64"/>
        <v>14845927.492362769</v>
      </c>
      <c r="M192" s="15">
        <f t="shared" si="57"/>
        <v>0.64481088724326219</v>
      </c>
      <c r="N192" s="13">
        <f t="shared" si="48"/>
        <v>0</v>
      </c>
      <c r="O192" s="13">
        <f t="shared" si="58"/>
        <v>-3878.1144247713382</v>
      </c>
      <c r="P192" s="15">
        <f t="shared" si="49"/>
        <v>-9.1209170391735143E-3</v>
      </c>
      <c r="Q192" s="7">
        <f t="shared" si="59"/>
        <v>425189.09097793431</v>
      </c>
      <c r="R192" s="7">
        <f t="shared" si="60"/>
        <v>429067.20540270564</v>
      </c>
      <c r="S192" s="13">
        <f>IF('BANCO DE DADOS'!$AD$32="Sim",R192,Q192)</f>
        <v>429067.20540270564</v>
      </c>
      <c r="T192" s="9">
        <f t="shared" si="61"/>
        <v>188</v>
      </c>
      <c r="U192" s="18">
        <f t="shared" ca="1" si="62"/>
        <v>50406</v>
      </c>
      <c r="V192" s="24"/>
      <c r="W192" s="24"/>
      <c r="X192" s="24"/>
    </row>
    <row r="193" spans="2:24" x14ac:dyDescent="0.2">
      <c r="B193" s="18">
        <f t="shared" ca="1" si="50"/>
        <v>50406</v>
      </c>
      <c r="C193" s="9">
        <f t="shared" si="63"/>
        <v>189</v>
      </c>
      <c r="D193" s="9"/>
      <c r="E193" s="13">
        <f t="shared" si="51"/>
        <v>800</v>
      </c>
      <c r="F193" s="14">
        <f t="shared" si="52"/>
        <v>153200</v>
      </c>
      <c r="G193" s="15">
        <f t="shared" si="53"/>
        <v>0.35303921550074335</v>
      </c>
      <c r="H193" s="13">
        <f t="shared" si="54"/>
        <v>4034.5312423332107</v>
      </c>
      <c r="I193" s="13">
        <f t="shared" si="55"/>
        <v>276823.62222026766</v>
      </c>
      <c r="J193" s="15">
        <f t="shared" si="47"/>
        <v>0.64696078449925665</v>
      </c>
      <c r="K193" s="13">
        <f t="shared" si="56"/>
        <v>280746.12630413979</v>
      </c>
      <c r="L193" s="13">
        <f t="shared" si="64"/>
        <v>15126673.61866691</v>
      </c>
      <c r="M193" s="15">
        <f t="shared" si="57"/>
        <v>0.64696078449925665</v>
      </c>
      <c r="N193" s="13">
        <f t="shared" si="48"/>
        <v>0</v>
      </c>
      <c r="O193" s="13">
        <f t="shared" si="58"/>
        <v>-3922.5040838722489</v>
      </c>
      <c r="P193" s="15">
        <f t="shared" si="49"/>
        <v>-9.1216014218471371E-3</v>
      </c>
      <c r="Q193" s="7">
        <f t="shared" si="59"/>
        <v>430023.62222026754</v>
      </c>
      <c r="R193" s="7">
        <f t="shared" si="60"/>
        <v>433946.12630413979</v>
      </c>
      <c r="S193" s="13">
        <f>IF('BANCO DE DADOS'!$AD$32="Sim",R193,Q193)</f>
        <v>433946.12630413979</v>
      </c>
      <c r="T193" s="9">
        <f t="shared" si="61"/>
        <v>189</v>
      </c>
      <c r="U193" s="18">
        <f t="shared" ca="1" si="62"/>
        <v>50437</v>
      </c>
      <c r="V193" s="24"/>
      <c r="W193" s="24"/>
      <c r="X193" s="24"/>
    </row>
    <row r="194" spans="2:24" x14ac:dyDescent="0.2">
      <c r="B194" s="18">
        <f t="shared" ca="1" si="50"/>
        <v>50437</v>
      </c>
      <c r="C194" s="9">
        <f t="shared" si="63"/>
        <v>190</v>
      </c>
      <c r="D194" s="9"/>
      <c r="E194" s="13">
        <f t="shared" si="51"/>
        <v>800</v>
      </c>
      <c r="F194" s="14">
        <f t="shared" si="52"/>
        <v>154000</v>
      </c>
      <c r="G194" s="15">
        <f t="shared" si="53"/>
        <v>0.3509001048039237</v>
      </c>
      <c r="H194" s="13">
        <f t="shared" si="54"/>
        <v>4080.4051082274837</v>
      </c>
      <c r="I194" s="13">
        <f t="shared" si="55"/>
        <v>280904.02732849517</v>
      </c>
      <c r="J194" s="15">
        <f t="shared" si="47"/>
        <v>0.64909989519607625</v>
      </c>
      <c r="K194" s="13">
        <f t="shared" si="56"/>
        <v>284871.34227575187</v>
      </c>
      <c r="L194" s="13">
        <f t="shared" si="64"/>
        <v>15411544.960942661</v>
      </c>
      <c r="M194" s="15">
        <f t="shared" si="57"/>
        <v>0.64909989519607625</v>
      </c>
      <c r="N194" s="13">
        <f t="shared" si="48"/>
        <v>0</v>
      </c>
      <c r="O194" s="13">
        <f t="shared" si="58"/>
        <v>-3967.3149472568184</v>
      </c>
      <c r="P194" s="15">
        <f t="shared" si="49"/>
        <v>-9.1222768656041807E-3</v>
      </c>
      <c r="Q194" s="7">
        <f t="shared" si="59"/>
        <v>434904.02732849505</v>
      </c>
      <c r="R194" s="7">
        <f t="shared" si="60"/>
        <v>438871.34227575187</v>
      </c>
      <c r="S194" s="13">
        <f>IF('BANCO DE DADOS'!$AD$32="Sim",R194,Q194)</f>
        <v>438871.34227575187</v>
      </c>
      <c r="T194" s="9">
        <f t="shared" si="61"/>
        <v>190</v>
      </c>
      <c r="U194" s="18">
        <f t="shared" ca="1" si="62"/>
        <v>50465</v>
      </c>
      <c r="V194" s="24"/>
      <c r="W194" s="24"/>
      <c r="X194" s="24"/>
    </row>
    <row r="195" spans="2:24" x14ac:dyDescent="0.2">
      <c r="B195" s="18">
        <f t="shared" ca="1" si="50"/>
        <v>50465</v>
      </c>
      <c r="C195" s="9">
        <f t="shared" si="63"/>
        <v>191</v>
      </c>
      <c r="D195" s="9"/>
      <c r="E195" s="13">
        <f t="shared" si="51"/>
        <v>800</v>
      </c>
      <c r="F195" s="14">
        <f t="shared" si="52"/>
        <v>154800</v>
      </c>
      <c r="G195" s="15">
        <f t="shared" si="53"/>
        <v>0.34877174574958414</v>
      </c>
      <c r="H195" s="13">
        <f t="shared" si="54"/>
        <v>4126.7142617363361</v>
      </c>
      <c r="I195" s="13">
        <f t="shared" si="55"/>
        <v>285030.74159023148</v>
      </c>
      <c r="J195" s="15">
        <f t="shared" si="47"/>
        <v>0.65122825425041586</v>
      </c>
      <c r="K195" s="13">
        <f t="shared" si="56"/>
        <v>289043.29260187666</v>
      </c>
      <c r="L195" s="13">
        <f t="shared" si="64"/>
        <v>15700588.253544537</v>
      </c>
      <c r="M195" s="15">
        <f t="shared" si="57"/>
        <v>0.65122825425041586</v>
      </c>
      <c r="N195" s="13">
        <f t="shared" si="48"/>
        <v>0</v>
      </c>
      <c r="O195" s="13">
        <f t="shared" si="58"/>
        <v>-4012.5510116452933</v>
      </c>
      <c r="P195" s="15">
        <f t="shared" si="49"/>
        <v>-9.1229435149023513E-3</v>
      </c>
      <c r="Q195" s="7">
        <f t="shared" si="59"/>
        <v>439830.74159023137</v>
      </c>
      <c r="R195" s="7">
        <f t="shared" si="60"/>
        <v>443843.29260187666</v>
      </c>
      <c r="S195" s="13">
        <f>IF('BANCO DE DADOS'!$AD$32="Sim",R195,Q195)</f>
        <v>443843.29260187666</v>
      </c>
      <c r="T195" s="9">
        <f t="shared" si="61"/>
        <v>191</v>
      </c>
      <c r="U195" s="18">
        <f t="shared" ca="1" si="62"/>
        <v>50496</v>
      </c>
      <c r="V195" s="24"/>
      <c r="W195" s="24"/>
      <c r="X195" s="24"/>
    </row>
    <row r="196" spans="2:24" x14ac:dyDescent="0.2">
      <c r="B196" s="18">
        <f t="shared" ca="1" si="50"/>
        <v>50496</v>
      </c>
      <c r="C196" s="9">
        <f t="shared" si="63"/>
        <v>192</v>
      </c>
      <c r="D196" s="9">
        <v>16</v>
      </c>
      <c r="E196" s="13">
        <f t="shared" si="51"/>
        <v>800</v>
      </c>
      <c r="F196" s="14">
        <f t="shared" si="52"/>
        <v>155600</v>
      </c>
      <c r="G196" s="15">
        <f t="shared" si="53"/>
        <v>0.34665410337796865</v>
      </c>
      <c r="H196" s="13">
        <f t="shared" si="54"/>
        <v>4173.4628332138091</v>
      </c>
      <c r="I196" s="13">
        <f t="shared" si="55"/>
        <v>289204.20442344528</v>
      </c>
      <c r="J196" s="15">
        <f t="shared" si="47"/>
        <v>0.65334589662203135</v>
      </c>
      <c r="K196" s="13">
        <f t="shared" si="56"/>
        <v>293262.42073512706</v>
      </c>
      <c r="L196" s="13">
        <f t="shared" si="64"/>
        <v>15993850.674279664</v>
      </c>
      <c r="M196" s="15">
        <f t="shared" si="57"/>
        <v>0.65334589662203135</v>
      </c>
      <c r="N196" s="13">
        <f t="shared" si="48"/>
        <v>0</v>
      </c>
      <c r="O196" s="13">
        <f t="shared" si="58"/>
        <v>-4058.2163116818992</v>
      </c>
      <c r="P196" s="15">
        <f t="shared" si="49"/>
        <v>-9.1236015112360642E-3</v>
      </c>
      <c r="Q196" s="7">
        <f t="shared" si="59"/>
        <v>444804.20442344516</v>
      </c>
      <c r="R196" s="7">
        <f t="shared" si="60"/>
        <v>448862.42073512706</v>
      </c>
      <c r="S196" s="13">
        <f>IF('BANCO DE DADOS'!$AD$32="Sim",R196,Q196)</f>
        <v>448862.42073512706</v>
      </c>
      <c r="T196" s="9">
        <f t="shared" si="61"/>
        <v>192</v>
      </c>
      <c r="U196" s="18">
        <f t="shared" ca="1" si="62"/>
        <v>50526</v>
      </c>
      <c r="V196" s="24"/>
      <c r="W196" s="24"/>
      <c r="X196" s="24"/>
    </row>
    <row r="197" spans="2:24" x14ac:dyDescent="0.2">
      <c r="B197" s="18">
        <f t="shared" ca="1" si="50"/>
        <v>50526</v>
      </c>
      <c r="C197" s="9">
        <f t="shared" si="63"/>
        <v>193</v>
      </c>
      <c r="D197" s="9"/>
      <c r="E197" s="13">
        <f t="shared" si="51"/>
        <v>800</v>
      </c>
      <c r="F197" s="14">
        <f t="shared" si="52"/>
        <v>156400</v>
      </c>
      <c r="G197" s="15">
        <f t="shared" si="53"/>
        <v>0.34454714268761838</v>
      </c>
      <c r="H197" s="13">
        <f t="shared" si="54"/>
        <v>4220.6549922060194</v>
      </c>
      <c r="I197" s="13">
        <f t="shared" si="55"/>
        <v>293424.8594156513</v>
      </c>
      <c r="J197" s="15">
        <f t="shared" ref="J197:J260" si="65">1-G197</f>
        <v>0.65545285731238168</v>
      </c>
      <c r="K197" s="13">
        <f t="shared" si="56"/>
        <v>297529.17433594604</v>
      </c>
      <c r="L197" s="13">
        <f t="shared" si="64"/>
        <v>16291379.848615609</v>
      </c>
      <c r="M197" s="15">
        <f t="shared" si="57"/>
        <v>0.65545285731238156</v>
      </c>
      <c r="N197" s="13">
        <f t="shared" ref="N197:N260" si="66">Q197*Inflação</f>
        <v>0</v>
      </c>
      <c r="O197" s="13">
        <f t="shared" si="58"/>
        <v>-4104.3149202948553</v>
      </c>
      <c r="P197" s="15">
        <f t="shared" ref="P197:P260" si="67">O197/Q197</f>
        <v>-9.1242509932123374E-3</v>
      </c>
      <c r="Q197" s="7">
        <f t="shared" si="59"/>
        <v>449824.85941565118</v>
      </c>
      <c r="R197" s="7">
        <f t="shared" si="60"/>
        <v>453929.17433594604</v>
      </c>
      <c r="S197" s="13">
        <f>IF('BANCO DE DADOS'!$AD$32="Sim",R197,Q197)</f>
        <v>453929.17433594604</v>
      </c>
      <c r="T197" s="9">
        <f t="shared" si="61"/>
        <v>193</v>
      </c>
      <c r="U197" s="18">
        <f t="shared" ca="1" si="62"/>
        <v>50557</v>
      </c>
      <c r="V197" s="24"/>
      <c r="W197" s="24"/>
      <c r="X197" s="24"/>
    </row>
    <row r="198" spans="2:24" x14ac:dyDescent="0.2">
      <c r="B198" s="18">
        <f t="shared" ref="B198:B261" ca="1" si="68">DATE(YEAR(B197),MONTH(B197)+1,1)</f>
        <v>50557</v>
      </c>
      <c r="C198" s="9">
        <f t="shared" si="63"/>
        <v>194</v>
      </c>
      <c r="D198" s="9"/>
      <c r="E198" s="13">
        <f t="shared" ref="E198:E261" si="69">IF($AE$33,IF($AE$34,$E197*(1+Inflação)*(1+Crescimento_Salário),$E197*(1+Inflação)),IF($AE$34,$E197*(1+Crescimento_Salário),$E197))</f>
        <v>800</v>
      </c>
      <c r="F198" s="14">
        <f t="shared" ref="F198:F261" si="70">F197+E198</f>
        <v>157200</v>
      </c>
      <c r="G198" s="15">
        <f t="shared" ref="G198:G261" si="71">IF(F198&lt;=0,0,F198/S198)</f>
        <v>0.34245082863672854</v>
      </c>
      <c r="H198" s="13">
        <f t="shared" ref="H198:H261" si="72">Q197*Taxa</f>
        <v>4268.294947823043</v>
      </c>
      <c r="I198" s="13">
        <f t="shared" ref="I198:I261" si="73">I197+H198</f>
        <v>297693.15436347434</v>
      </c>
      <c r="J198" s="15">
        <f t="shared" si="65"/>
        <v>0.65754917136327151</v>
      </c>
      <c r="K198" s="13">
        <f t="shared" ref="K198:K261" si="74">R198-F198</f>
        <v>301844.00531253376</v>
      </c>
      <c r="L198" s="13">
        <f t="shared" si="64"/>
        <v>16593223.853928143</v>
      </c>
      <c r="M198" s="15">
        <f t="shared" ref="M198:M261" si="75">K198/R198</f>
        <v>0.65754917136327151</v>
      </c>
      <c r="N198" s="13">
        <f t="shared" si="66"/>
        <v>0</v>
      </c>
      <c r="O198" s="13">
        <f t="shared" ref="O198:O261" si="76">Q198-R198</f>
        <v>-4150.8509490595316</v>
      </c>
      <c r="P198" s="15">
        <f t="shared" si="67"/>
        <v>-9.1248920966237896E-3</v>
      </c>
      <c r="Q198" s="7">
        <f t="shared" ref="Q198:Q261" si="77">Q197+E198+H198</f>
        <v>454893.15436347423</v>
      </c>
      <c r="R198" s="7">
        <f t="shared" ref="R198:R261" si="78">(R197+E198)*(1+((1+Taxa)/(1+Inflação)-1))</f>
        <v>459044.00531253376</v>
      </c>
      <c r="S198" s="13">
        <f>IF('BANCO DE DADOS'!$AD$32="Sim",R198,Q198)</f>
        <v>459044.00531253376</v>
      </c>
      <c r="T198" s="9">
        <f t="shared" ref="T198:T261" si="79">C198</f>
        <v>194</v>
      </c>
      <c r="U198" s="18">
        <f t="shared" ref="U198:U261" ca="1" si="80">DATE(YEAR(U197),MONTH(U197)+1,1)</f>
        <v>50587</v>
      </c>
      <c r="V198" s="24"/>
      <c r="W198" s="24"/>
      <c r="X198" s="24"/>
    </row>
    <row r="199" spans="2:24" x14ac:dyDescent="0.2">
      <c r="B199" s="18">
        <f t="shared" ca="1" si="68"/>
        <v>50587</v>
      </c>
      <c r="C199" s="9">
        <f t="shared" ref="C199:C262" si="81">C198+1</f>
        <v>195</v>
      </c>
      <c r="D199" s="9"/>
      <c r="E199" s="13">
        <f t="shared" si="69"/>
        <v>800</v>
      </c>
      <c r="F199" s="14">
        <f t="shared" si="70"/>
        <v>158000</v>
      </c>
      <c r="G199" s="15">
        <f t="shared" si="71"/>
        <v>0.34036512614450398</v>
      </c>
      <c r="H199" s="13">
        <f t="shared" si="72"/>
        <v>4316.3869491143287</v>
      </c>
      <c r="I199" s="13">
        <f t="shared" si="73"/>
        <v>302009.54131258867</v>
      </c>
      <c r="J199" s="15">
        <f t="shared" si="65"/>
        <v>0.65963487385549602</v>
      </c>
      <c r="K199" s="13">
        <f t="shared" si="74"/>
        <v>306207.36986115371</v>
      </c>
      <c r="L199" s="13">
        <f t="shared" ref="L199:L262" si="82">L198+K199</f>
        <v>16899431.223789297</v>
      </c>
      <c r="M199" s="15">
        <f t="shared" si="75"/>
        <v>0.65963487385549602</v>
      </c>
      <c r="N199" s="13">
        <f t="shared" si="66"/>
        <v>0</v>
      </c>
      <c r="O199" s="13">
        <f t="shared" si="76"/>
        <v>-4197.8285485651577</v>
      </c>
      <c r="P199" s="15">
        <f t="shared" si="67"/>
        <v>-9.1255249545196346E-3</v>
      </c>
      <c r="Q199" s="7">
        <f t="shared" si="77"/>
        <v>460009.54131258855</v>
      </c>
      <c r="R199" s="7">
        <f t="shared" si="78"/>
        <v>464207.36986115371</v>
      </c>
      <c r="S199" s="13">
        <f>IF('BANCO DE DADOS'!$AD$32="Sim",R199,Q199)</f>
        <v>464207.36986115371</v>
      </c>
      <c r="T199" s="9">
        <f t="shared" si="79"/>
        <v>195</v>
      </c>
      <c r="U199" s="18">
        <f t="shared" ca="1" si="80"/>
        <v>50618</v>
      </c>
      <c r="V199" s="24"/>
      <c r="W199" s="24"/>
      <c r="X199" s="24"/>
    </row>
    <row r="200" spans="2:24" x14ac:dyDescent="0.2">
      <c r="B200" s="18">
        <f t="shared" ca="1" si="68"/>
        <v>50618</v>
      </c>
      <c r="C200" s="9">
        <f t="shared" si="81"/>
        <v>196</v>
      </c>
      <c r="D200" s="9"/>
      <c r="E200" s="13">
        <f t="shared" si="69"/>
        <v>800</v>
      </c>
      <c r="F200" s="14">
        <f t="shared" si="70"/>
        <v>158800</v>
      </c>
      <c r="G200" s="15">
        <f t="shared" si="71"/>
        <v>0.33829000009251303</v>
      </c>
      <c r="H200" s="13">
        <f t="shared" si="72"/>
        <v>4364.9352854476783</v>
      </c>
      <c r="I200" s="13">
        <f t="shared" si="73"/>
        <v>306374.47659803636</v>
      </c>
      <c r="J200" s="15">
        <f t="shared" si="65"/>
        <v>0.66170999990748691</v>
      </c>
      <c r="K200" s="13">
        <f t="shared" si="74"/>
        <v>310619.72850682127</v>
      </c>
      <c r="L200" s="13">
        <f t="shared" si="82"/>
        <v>17210050.952296119</v>
      </c>
      <c r="M200" s="15">
        <f t="shared" si="75"/>
        <v>0.66170999990748702</v>
      </c>
      <c r="N200" s="13">
        <f t="shared" si="66"/>
        <v>0</v>
      </c>
      <c r="O200" s="13">
        <f t="shared" si="76"/>
        <v>-4245.2519087850233</v>
      </c>
      <c r="P200" s="15">
        <f t="shared" si="67"/>
        <v>-9.1261496972745663E-3</v>
      </c>
      <c r="Q200" s="7">
        <f t="shared" si="77"/>
        <v>465174.47659803624</v>
      </c>
      <c r="R200" s="7">
        <f t="shared" si="78"/>
        <v>469419.72850682127</v>
      </c>
      <c r="S200" s="13">
        <f>IF('BANCO DE DADOS'!$AD$32="Sim",R200,Q200)</f>
        <v>469419.72850682127</v>
      </c>
      <c r="T200" s="9">
        <f t="shared" si="79"/>
        <v>196</v>
      </c>
      <c r="U200" s="18">
        <f t="shared" ca="1" si="80"/>
        <v>50649</v>
      </c>
      <c r="V200" s="24"/>
      <c r="W200" s="24"/>
      <c r="X200" s="24"/>
    </row>
    <row r="201" spans="2:24" x14ac:dyDescent="0.2">
      <c r="B201" s="18">
        <f t="shared" ca="1" si="68"/>
        <v>50649</v>
      </c>
      <c r="C201" s="9">
        <f t="shared" si="81"/>
        <v>197</v>
      </c>
      <c r="D201" s="9"/>
      <c r="E201" s="13">
        <f t="shared" si="69"/>
        <v>800</v>
      </c>
      <c r="F201" s="14">
        <f t="shared" si="70"/>
        <v>159600</v>
      </c>
      <c r="G201" s="15">
        <f t="shared" si="71"/>
        <v>0.33622541532603906</v>
      </c>
      <c r="H201" s="13">
        <f t="shared" si="72"/>
        <v>4413.9442868918122</v>
      </c>
      <c r="I201" s="13">
        <f t="shared" si="73"/>
        <v>310788.4208849282</v>
      </c>
      <c r="J201" s="15">
        <f t="shared" si="65"/>
        <v>0.66377458467396089</v>
      </c>
      <c r="K201" s="13">
        <f t="shared" si="74"/>
        <v>315081.54614437837</v>
      </c>
      <c r="L201" s="13">
        <f t="shared" si="82"/>
        <v>17525132.498440497</v>
      </c>
      <c r="M201" s="15">
        <f t="shared" si="75"/>
        <v>0.66377458467396089</v>
      </c>
      <c r="N201" s="13">
        <f t="shared" si="66"/>
        <v>0</v>
      </c>
      <c r="O201" s="13">
        <f t="shared" si="76"/>
        <v>-4293.1252594502876</v>
      </c>
      <c r="P201" s="15">
        <f t="shared" si="67"/>
        <v>-9.1267664526557771E-3</v>
      </c>
      <c r="Q201" s="7">
        <f t="shared" si="77"/>
        <v>470388.42088492808</v>
      </c>
      <c r="R201" s="7">
        <f t="shared" si="78"/>
        <v>474681.54614437837</v>
      </c>
      <c r="S201" s="13">
        <f>IF('BANCO DE DADOS'!$AD$32="Sim",R201,Q201)</f>
        <v>474681.54614437837</v>
      </c>
      <c r="T201" s="9">
        <f t="shared" si="79"/>
        <v>197</v>
      </c>
      <c r="U201" s="18">
        <f t="shared" ca="1" si="80"/>
        <v>50679</v>
      </c>
      <c r="V201" s="24"/>
      <c r="W201" s="24"/>
      <c r="X201" s="24"/>
    </row>
    <row r="202" spans="2:24" x14ac:dyDescent="0.2">
      <c r="B202" s="18">
        <f t="shared" ca="1" si="68"/>
        <v>50679</v>
      </c>
      <c r="C202" s="9">
        <f t="shared" si="81"/>
        <v>198</v>
      </c>
      <c r="D202" s="9"/>
      <c r="E202" s="13">
        <f t="shared" si="69"/>
        <v>800</v>
      </c>
      <c r="F202" s="14">
        <f t="shared" si="70"/>
        <v>160400</v>
      </c>
      <c r="G202" s="15">
        <f t="shared" si="71"/>
        <v>0.33417133665543058</v>
      </c>
      <c r="H202" s="13">
        <f t="shared" si="72"/>
        <v>4463.4183246025814</v>
      </c>
      <c r="I202" s="13">
        <f t="shared" si="73"/>
        <v>315251.83920953079</v>
      </c>
      <c r="J202" s="15">
        <f t="shared" si="65"/>
        <v>0.66582866334456936</v>
      </c>
      <c r="K202" s="13">
        <f t="shared" si="74"/>
        <v>319593.29207995778</v>
      </c>
      <c r="L202" s="13">
        <f t="shared" si="82"/>
        <v>17844725.790520456</v>
      </c>
      <c r="M202" s="15">
        <f t="shared" si="75"/>
        <v>0.66582866334456936</v>
      </c>
      <c r="N202" s="13">
        <f t="shared" si="66"/>
        <v>0</v>
      </c>
      <c r="O202" s="13">
        <f t="shared" si="76"/>
        <v>-4341.452870427107</v>
      </c>
      <c r="P202" s="15">
        <f t="shared" si="67"/>
        <v>-9.1273753458874819E-3</v>
      </c>
      <c r="Q202" s="7">
        <f t="shared" si="77"/>
        <v>475651.83920953068</v>
      </c>
      <c r="R202" s="7">
        <f t="shared" si="78"/>
        <v>479993.29207995778</v>
      </c>
      <c r="S202" s="13">
        <f>IF('BANCO DE DADOS'!$AD$32="Sim",R202,Q202)</f>
        <v>479993.29207995778</v>
      </c>
      <c r="T202" s="9">
        <f t="shared" si="79"/>
        <v>198</v>
      </c>
      <c r="U202" s="18">
        <f t="shared" ca="1" si="80"/>
        <v>50710</v>
      </c>
      <c r="V202" s="24"/>
      <c r="W202" s="24"/>
      <c r="X202" s="24"/>
    </row>
    <row r="203" spans="2:24" x14ac:dyDescent="0.2">
      <c r="B203" s="18">
        <f t="shared" ca="1" si="68"/>
        <v>50710</v>
      </c>
      <c r="C203" s="9">
        <f t="shared" si="81"/>
        <v>199</v>
      </c>
      <c r="D203" s="9"/>
      <c r="E203" s="13">
        <f t="shared" si="69"/>
        <v>800</v>
      </c>
      <c r="F203" s="14">
        <f t="shared" si="70"/>
        <v>161200</v>
      </c>
      <c r="G203" s="15">
        <f t="shared" si="71"/>
        <v>0.33212772885744823</v>
      </c>
      <c r="H203" s="13">
        <f t="shared" si="72"/>
        <v>4513.3618112128252</v>
      </c>
      <c r="I203" s="13">
        <f t="shared" si="73"/>
        <v>319765.20102074364</v>
      </c>
      <c r="J203" s="15">
        <f t="shared" si="65"/>
        <v>0.66787227114255177</v>
      </c>
      <c r="K203" s="13">
        <f t="shared" si="74"/>
        <v>324155.44007284101</v>
      </c>
      <c r="L203" s="13">
        <f t="shared" si="82"/>
        <v>18168881.230593298</v>
      </c>
      <c r="M203" s="15">
        <f t="shared" si="75"/>
        <v>0.66787227114255177</v>
      </c>
      <c r="N203" s="13">
        <f t="shared" si="66"/>
        <v>0</v>
      </c>
      <c r="O203" s="13">
        <f t="shared" si="76"/>
        <v>-4390.2390520974877</v>
      </c>
      <c r="P203" s="15">
        <f t="shared" si="67"/>
        <v>-9.1279764997138357E-3</v>
      </c>
      <c r="Q203" s="7">
        <f t="shared" si="77"/>
        <v>480965.20102074352</v>
      </c>
      <c r="R203" s="7">
        <f t="shared" si="78"/>
        <v>485355.44007284101</v>
      </c>
      <c r="S203" s="13">
        <f>IF('BANCO DE DADOS'!$AD$32="Sim",R203,Q203)</f>
        <v>485355.44007284101</v>
      </c>
      <c r="T203" s="9">
        <f t="shared" si="79"/>
        <v>199</v>
      </c>
      <c r="U203" s="18">
        <f t="shared" ca="1" si="80"/>
        <v>50740</v>
      </c>
      <c r="V203" s="24"/>
      <c r="W203" s="24"/>
      <c r="X203" s="24"/>
    </row>
    <row r="204" spans="2:24" x14ac:dyDescent="0.2">
      <c r="B204" s="18">
        <f t="shared" ca="1" si="68"/>
        <v>50740</v>
      </c>
      <c r="C204" s="9">
        <f t="shared" si="81"/>
        <v>200</v>
      </c>
      <c r="D204" s="9"/>
      <c r="E204" s="13">
        <f t="shared" si="69"/>
        <v>800</v>
      </c>
      <c r="F204" s="14">
        <f t="shared" si="70"/>
        <v>162000</v>
      </c>
      <c r="G204" s="15">
        <f t="shared" si="71"/>
        <v>0.3300945566766097</v>
      </c>
      <c r="H204" s="13">
        <f t="shared" si="72"/>
        <v>4563.7792012259451</v>
      </c>
      <c r="I204" s="13">
        <f t="shared" si="73"/>
        <v>324328.9802219696</v>
      </c>
      <c r="J204" s="15">
        <f t="shared" si="65"/>
        <v>0.6699054433233903</v>
      </c>
      <c r="K204" s="13">
        <f t="shared" si="74"/>
        <v>328768.46837771329</v>
      </c>
      <c r="L204" s="13">
        <f t="shared" si="82"/>
        <v>18497649.698971011</v>
      </c>
      <c r="M204" s="15">
        <f t="shared" si="75"/>
        <v>0.6699054433233903</v>
      </c>
      <c r="N204" s="13">
        <f t="shared" si="66"/>
        <v>0</v>
      </c>
      <c r="O204" s="13">
        <f t="shared" si="76"/>
        <v>-4439.4881557438057</v>
      </c>
      <c r="P204" s="15">
        <f t="shared" si="67"/>
        <v>-9.1285700344600918E-3</v>
      </c>
      <c r="Q204" s="7">
        <f t="shared" si="77"/>
        <v>486328.98022196948</v>
      </c>
      <c r="R204" s="7">
        <f t="shared" si="78"/>
        <v>490768.46837771329</v>
      </c>
      <c r="S204" s="13">
        <f>IF('BANCO DE DADOS'!$AD$32="Sim",R204,Q204)</f>
        <v>490768.46837771329</v>
      </c>
      <c r="T204" s="9">
        <f t="shared" si="79"/>
        <v>200</v>
      </c>
      <c r="U204" s="18">
        <f t="shared" ca="1" si="80"/>
        <v>50771</v>
      </c>
      <c r="V204" s="24"/>
      <c r="W204" s="24"/>
      <c r="X204" s="24"/>
    </row>
    <row r="205" spans="2:24" x14ac:dyDescent="0.2">
      <c r="B205" s="18">
        <f t="shared" ca="1" si="68"/>
        <v>50771</v>
      </c>
      <c r="C205" s="9">
        <f t="shared" si="81"/>
        <v>201</v>
      </c>
      <c r="D205" s="9"/>
      <c r="E205" s="13">
        <f t="shared" si="69"/>
        <v>800</v>
      </c>
      <c r="F205" s="14">
        <f t="shared" si="70"/>
        <v>162800</v>
      </c>
      <c r="G205" s="15">
        <f t="shared" si="71"/>
        <v>0.32807178482653176</v>
      </c>
      <c r="H205" s="13">
        <f t="shared" si="72"/>
        <v>4614.6749914132015</v>
      </c>
      <c r="I205" s="13">
        <f t="shared" si="73"/>
        <v>328943.65521338279</v>
      </c>
      <c r="J205" s="15">
        <f t="shared" si="65"/>
        <v>0.67192821517346824</v>
      </c>
      <c r="K205" s="13">
        <f t="shared" si="74"/>
        <v>333432.85978731955</v>
      </c>
      <c r="L205" s="13">
        <f t="shared" si="82"/>
        <v>18831082.55875833</v>
      </c>
      <c r="M205" s="15">
        <f t="shared" si="75"/>
        <v>0.67192821517346824</v>
      </c>
      <c r="N205" s="13">
        <f t="shared" si="66"/>
        <v>0</v>
      </c>
      <c r="O205" s="13">
        <f t="shared" si="76"/>
        <v>-4489.2045739368768</v>
      </c>
      <c r="P205" s="15">
        <f t="shared" si="67"/>
        <v>-9.1291560680917642E-3</v>
      </c>
      <c r="Q205" s="7">
        <f t="shared" si="77"/>
        <v>491743.65521338268</v>
      </c>
      <c r="R205" s="7">
        <f t="shared" si="78"/>
        <v>496232.85978731955</v>
      </c>
      <c r="S205" s="13">
        <f>IF('BANCO DE DADOS'!$AD$32="Sim",R205,Q205)</f>
        <v>496232.85978731955</v>
      </c>
      <c r="T205" s="9">
        <f t="shared" si="79"/>
        <v>201</v>
      </c>
      <c r="U205" s="18">
        <f t="shared" ca="1" si="80"/>
        <v>50802</v>
      </c>
      <c r="V205" s="24"/>
      <c r="W205" s="24"/>
      <c r="X205" s="24"/>
    </row>
    <row r="206" spans="2:24" x14ac:dyDescent="0.2">
      <c r="B206" s="18">
        <f t="shared" ca="1" si="68"/>
        <v>50802</v>
      </c>
      <c r="C206" s="9">
        <f t="shared" si="81"/>
        <v>202</v>
      </c>
      <c r="D206" s="9"/>
      <c r="E206" s="13">
        <f t="shared" si="69"/>
        <v>800</v>
      </c>
      <c r="F206" s="14">
        <f t="shared" si="70"/>
        <v>163600</v>
      </c>
      <c r="G206" s="15">
        <f t="shared" si="71"/>
        <v>0.32605937799126961</v>
      </c>
      <c r="H206" s="13">
        <f t="shared" si="72"/>
        <v>4666.0537212147865</v>
      </c>
      <c r="I206" s="13">
        <f t="shared" si="73"/>
        <v>333609.70893459755</v>
      </c>
      <c r="J206" s="15">
        <f t="shared" si="65"/>
        <v>0.67394062200873039</v>
      </c>
      <c r="K206" s="13">
        <f t="shared" si="74"/>
        <v>338149.10167552507</v>
      </c>
      <c r="L206" s="13">
        <f t="shared" si="82"/>
        <v>19169231.660433855</v>
      </c>
      <c r="M206" s="15">
        <f t="shared" si="75"/>
        <v>0.67394062200873039</v>
      </c>
      <c r="N206" s="13">
        <f t="shared" si="66"/>
        <v>0</v>
      </c>
      <c r="O206" s="13">
        <f t="shared" si="76"/>
        <v>-4539.3927409276366</v>
      </c>
      <c r="P206" s="15">
        <f t="shared" si="67"/>
        <v>-9.1297347162718912E-3</v>
      </c>
      <c r="Q206" s="7">
        <f t="shared" si="77"/>
        <v>497209.70893459744</v>
      </c>
      <c r="R206" s="7">
        <f t="shared" si="78"/>
        <v>501749.10167552507</v>
      </c>
      <c r="S206" s="13">
        <f>IF('BANCO DE DADOS'!$AD$32="Sim",R206,Q206)</f>
        <v>501749.10167552507</v>
      </c>
      <c r="T206" s="9">
        <f t="shared" si="79"/>
        <v>202</v>
      </c>
      <c r="U206" s="18">
        <f t="shared" ca="1" si="80"/>
        <v>50830</v>
      </c>
      <c r="V206" s="24"/>
      <c r="W206" s="24"/>
      <c r="X206" s="24"/>
    </row>
    <row r="207" spans="2:24" x14ac:dyDescent="0.2">
      <c r="B207" s="18">
        <f t="shared" ca="1" si="68"/>
        <v>50830</v>
      </c>
      <c r="C207" s="9">
        <f t="shared" si="81"/>
        <v>203</v>
      </c>
      <c r="D207" s="9"/>
      <c r="E207" s="13">
        <f t="shared" si="69"/>
        <v>800</v>
      </c>
      <c r="F207" s="14">
        <f t="shared" si="70"/>
        <v>164400</v>
      </c>
      <c r="G207" s="15">
        <f t="shared" si="71"/>
        <v>0.32405730082665274</v>
      </c>
      <c r="H207" s="13">
        <f t="shared" si="72"/>
        <v>4717.9199731447006</v>
      </c>
      <c r="I207" s="13">
        <f t="shared" si="73"/>
        <v>338327.62890774227</v>
      </c>
      <c r="J207" s="15">
        <f t="shared" si="65"/>
        <v>0.67594269917334726</v>
      </c>
      <c r="K207" s="13">
        <f t="shared" si="74"/>
        <v>342917.68604078487</v>
      </c>
      <c r="L207" s="13">
        <f t="shared" si="82"/>
        <v>19512149.34647464</v>
      </c>
      <c r="M207" s="15">
        <f t="shared" si="75"/>
        <v>0.67594269917334726</v>
      </c>
      <c r="N207" s="13">
        <f t="shared" si="66"/>
        <v>0</v>
      </c>
      <c r="O207" s="13">
        <f t="shared" si="76"/>
        <v>-4590.0571330427192</v>
      </c>
      <c r="P207" s="15">
        <f t="shared" si="67"/>
        <v>-9.1303060924170162E-3</v>
      </c>
      <c r="Q207" s="7">
        <f t="shared" si="77"/>
        <v>502727.62890774215</v>
      </c>
      <c r="R207" s="7">
        <f t="shared" si="78"/>
        <v>507317.68604078487</v>
      </c>
      <c r="S207" s="13">
        <f>IF('BANCO DE DADOS'!$AD$32="Sim",R207,Q207)</f>
        <v>507317.68604078487</v>
      </c>
      <c r="T207" s="9">
        <f t="shared" si="79"/>
        <v>203</v>
      </c>
      <c r="U207" s="18">
        <f t="shared" ca="1" si="80"/>
        <v>50861</v>
      </c>
      <c r="V207" s="24"/>
      <c r="W207" s="24"/>
      <c r="X207" s="24"/>
    </row>
    <row r="208" spans="2:24" x14ac:dyDescent="0.2">
      <c r="B208" s="18">
        <f t="shared" ca="1" si="68"/>
        <v>50861</v>
      </c>
      <c r="C208" s="9">
        <f t="shared" si="81"/>
        <v>204</v>
      </c>
      <c r="D208" s="9">
        <v>17</v>
      </c>
      <c r="E208" s="13">
        <f t="shared" si="69"/>
        <v>800</v>
      </c>
      <c r="F208" s="14">
        <f t="shared" si="70"/>
        <v>165200</v>
      </c>
      <c r="G208" s="15">
        <f t="shared" si="71"/>
        <v>0.32206551796161792</v>
      </c>
      <c r="H208" s="13">
        <f t="shared" si="72"/>
        <v>4770.2783731994714</v>
      </c>
      <c r="I208" s="13">
        <f t="shared" si="73"/>
        <v>343097.90728094173</v>
      </c>
      <c r="J208" s="15">
        <f t="shared" si="65"/>
        <v>0.67793448203838214</v>
      </c>
      <c r="K208" s="13">
        <f t="shared" si="74"/>
        <v>347739.10955002537</v>
      </c>
      <c r="L208" s="13">
        <f t="shared" si="82"/>
        <v>19859888.456024665</v>
      </c>
      <c r="M208" s="15">
        <f t="shared" si="75"/>
        <v>0.67793448203838202</v>
      </c>
      <c r="N208" s="13">
        <f t="shared" si="66"/>
        <v>0</v>
      </c>
      <c r="O208" s="13">
        <f t="shared" si="76"/>
        <v>-4641.2022690837621</v>
      </c>
      <c r="P208" s="15">
        <f t="shared" si="67"/>
        <v>-9.1308703077514746E-3</v>
      </c>
      <c r="Q208" s="7">
        <f t="shared" si="77"/>
        <v>508297.90728094161</v>
      </c>
      <c r="R208" s="7">
        <f t="shared" si="78"/>
        <v>512939.10955002537</v>
      </c>
      <c r="S208" s="13">
        <f>IF('BANCO DE DADOS'!$AD$32="Sim",R208,Q208)</f>
        <v>512939.10955002537</v>
      </c>
      <c r="T208" s="9">
        <f t="shared" si="79"/>
        <v>204</v>
      </c>
      <c r="U208" s="18">
        <f t="shared" ca="1" si="80"/>
        <v>50891</v>
      </c>
      <c r="V208" s="24"/>
      <c r="W208" s="24"/>
      <c r="X208" s="24"/>
    </row>
    <row r="209" spans="2:24" x14ac:dyDescent="0.2">
      <c r="B209" s="18">
        <f t="shared" ca="1" si="68"/>
        <v>50891</v>
      </c>
      <c r="C209" s="9">
        <f t="shared" si="81"/>
        <v>205</v>
      </c>
      <c r="D209" s="9"/>
      <c r="E209" s="13">
        <f t="shared" si="69"/>
        <v>800</v>
      </c>
      <c r="F209" s="14">
        <f t="shared" si="70"/>
        <v>166000</v>
      </c>
      <c r="G209" s="15">
        <f t="shared" si="71"/>
        <v>0.32008399399953846</v>
      </c>
      <c r="H209" s="13">
        <f t="shared" si="72"/>
        <v>4823.1335912707473</v>
      </c>
      <c r="I209" s="13">
        <f t="shared" si="73"/>
        <v>347921.0408722125</v>
      </c>
      <c r="J209" s="15">
        <f t="shared" si="65"/>
        <v>0.67991600600046154</v>
      </c>
      <c r="K209" s="13">
        <f t="shared" si="74"/>
        <v>352613.87358294264</v>
      </c>
      <c r="L209" s="13">
        <f t="shared" si="82"/>
        <v>20212502.32960761</v>
      </c>
      <c r="M209" s="15">
        <f t="shared" si="75"/>
        <v>0.67991600600046154</v>
      </c>
      <c r="N209" s="13">
        <f t="shared" si="66"/>
        <v>0</v>
      </c>
      <c r="O209" s="13">
        <f t="shared" si="76"/>
        <v>-4692.8327107302612</v>
      </c>
      <c r="P209" s="15">
        <f t="shared" si="67"/>
        <v>-9.1314274713596415E-3</v>
      </c>
      <c r="Q209" s="7">
        <f t="shared" si="77"/>
        <v>513921.04087221238</v>
      </c>
      <c r="R209" s="7">
        <f t="shared" si="78"/>
        <v>518613.87358294264</v>
      </c>
      <c r="S209" s="13">
        <f>IF('BANCO DE DADOS'!$AD$32="Sim",R209,Q209)</f>
        <v>518613.87358294264</v>
      </c>
      <c r="T209" s="9">
        <f t="shared" si="79"/>
        <v>205</v>
      </c>
      <c r="U209" s="18">
        <f t="shared" ca="1" si="80"/>
        <v>50922</v>
      </c>
      <c r="V209" s="24"/>
      <c r="W209" s="24"/>
      <c r="X209" s="24"/>
    </row>
    <row r="210" spans="2:24" x14ac:dyDescent="0.2">
      <c r="B210" s="18">
        <f t="shared" ca="1" si="68"/>
        <v>50922</v>
      </c>
      <c r="C210" s="9">
        <f t="shared" si="81"/>
        <v>206</v>
      </c>
      <c r="D210" s="9"/>
      <c r="E210" s="13">
        <f t="shared" si="69"/>
        <v>800</v>
      </c>
      <c r="F210" s="14">
        <f t="shared" si="70"/>
        <v>166800</v>
      </c>
      <c r="G210" s="15">
        <f t="shared" si="71"/>
        <v>0.31811269351955002</v>
      </c>
      <c r="H210" s="13">
        <f t="shared" si="72"/>
        <v>4876.4903415618137</v>
      </c>
      <c r="I210" s="13">
        <f t="shared" si="73"/>
        <v>352797.53121377429</v>
      </c>
      <c r="J210" s="15">
        <f t="shared" si="65"/>
        <v>0.68188730648045004</v>
      </c>
      <c r="K210" s="13">
        <f t="shared" si="74"/>
        <v>357542.4842767209</v>
      </c>
      <c r="L210" s="13">
        <f t="shared" si="82"/>
        <v>20570044.813884329</v>
      </c>
      <c r="M210" s="15">
        <f t="shared" si="75"/>
        <v>0.68188730648044993</v>
      </c>
      <c r="N210" s="13">
        <f t="shared" si="66"/>
        <v>0</v>
      </c>
      <c r="O210" s="13">
        <f t="shared" si="76"/>
        <v>-4744.9530629467336</v>
      </c>
      <c r="P210" s="15">
        <f t="shared" si="67"/>
        <v>-9.1319776902376252E-3</v>
      </c>
      <c r="Q210" s="7">
        <f t="shared" si="77"/>
        <v>519597.53121377417</v>
      </c>
      <c r="R210" s="7">
        <f t="shared" si="78"/>
        <v>524342.4842767209</v>
      </c>
      <c r="S210" s="13">
        <f>IF('BANCO DE DADOS'!$AD$32="Sim",R210,Q210)</f>
        <v>524342.4842767209</v>
      </c>
      <c r="T210" s="9">
        <f t="shared" si="79"/>
        <v>206</v>
      </c>
      <c r="U210" s="18">
        <f t="shared" ca="1" si="80"/>
        <v>50952</v>
      </c>
      <c r="V210" s="24"/>
      <c r="W210" s="24"/>
      <c r="X210" s="24"/>
    </row>
    <row r="211" spans="2:24" x14ac:dyDescent="0.2">
      <c r="B211" s="18">
        <f t="shared" ca="1" si="68"/>
        <v>50952</v>
      </c>
      <c r="C211" s="9">
        <f t="shared" si="81"/>
        <v>207</v>
      </c>
      <c r="D211" s="9"/>
      <c r="E211" s="13">
        <f t="shared" si="69"/>
        <v>800</v>
      </c>
      <c r="F211" s="14">
        <f t="shared" si="70"/>
        <v>167600</v>
      </c>
      <c r="G211" s="15">
        <f t="shared" si="71"/>
        <v>0.31615158107787295</v>
      </c>
      <c r="H211" s="13">
        <f t="shared" si="72"/>
        <v>4930.3533830080542</v>
      </c>
      <c r="I211" s="13">
        <f t="shared" si="73"/>
        <v>357727.88459678233</v>
      </c>
      <c r="J211" s="15">
        <f t="shared" si="65"/>
        <v>0.683848418922127</v>
      </c>
      <c r="K211" s="13">
        <f t="shared" si="74"/>
        <v>362525.45257117529</v>
      </c>
      <c r="L211" s="13">
        <f t="shared" si="82"/>
        <v>20932570.266455505</v>
      </c>
      <c r="M211" s="15">
        <f t="shared" si="75"/>
        <v>0.68384841892212711</v>
      </c>
      <c r="N211" s="13">
        <f t="shared" si="66"/>
        <v>0</v>
      </c>
      <c r="O211" s="13">
        <f t="shared" si="76"/>
        <v>-4797.5679743930232</v>
      </c>
      <c r="P211" s="15">
        <f t="shared" si="67"/>
        <v>-9.1325210693420887E-3</v>
      </c>
      <c r="Q211" s="7">
        <f t="shared" si="77"/>
        <v>525327.88459678227</v>
      </c>
      <c r="R211" s="7">
        <f t="shared" si="78"/>
        <v>530125.45257117529</v>
      </c>
      <c r="S211" s="13">
        <f>IF('BANCO DE DADOS'!$AD$32="Sim",R211,Q211)</f>
        <v>530125.45257117529</v>
      </c>
      <c r="T211" s="9">
        <f t="shared" si="79"/>
        <v>207</v>
      </c>
      <c r="U211" s="18">
        <f t="shared" ca="1" si="80"/>
        <v>50983</v>
      </c>
      <c r="V211" s="24"/>
      <c r="W211" s="24"/>
      <c r="X211" s="24"/>
    </row>
    <row r="212" spans="2:24" x14ac:dyDescent="0.2">
      <c r="B212" s="18">
        <f t="shared" ca="1" si="68"/>
        <v>50983</v>
      </c>
      <c r="C212" s="9">
        <f t="shared" si="81"/>
        <v>208</v>
      </c>
      <c r="D212" s="9"/>
      <c r="E212" s="13">
        <f t="shared" si="69"/>
        <v>800</v>
      </c>
      <c r="F212" s="14">
        <f t="shared" si="70"/>
        <v>168400</v>
      </c>
      <c r="G212" s="15">
        <f t="shared" si="71"/>
        <v>0.31420062120912995</v>
      </c>
      <c r="H212" s="13">
        <f t="shared" si="72"/>
        <v>4984.7275197014051</v>
      </c>
      <c r="I212" s="13">
        <f t="shared" si="73"/>
        <v>362712.61211648374</v>
      </c>
      <c r="J212" s="15">
        <f t="shared" si="65"/>
        <v>0.68579937879087005</v>
      </c>
      <c r="K212" s="13">
        <f t="shared" si="74"/>
        <v>367563.294254323</v>
      </c>
      <c r="L212" s="13">
        <f t="shared" si="82"/>
        <v>21300133.560709827</v>
      </c>
      <c r="M212" s="15">
        <f t="shared" si="75"/>
        <v>0.68579937879087005</v>
      </c>
      <c r="N212" s="13">
        <f t="shared" si="66"/>
        <v>0</v>
      </c>
      <c r="O212" s="13">
        <f t="shared" si="76"/>
        <v>-4850.6821378393797</v>
      </c>
      <c r="P212" s="15">
        <f t="shared" si="67"/>
        <v>-9.1330577116393689E-3</v>
      </c>
      <c r="Q212" s="7">
        <f t="shared" si="77"/>
        <v>531112.61211648362</v>
      </c>
      <c r="R212" s="7">
        <f t="shared" si="78"/>
        <v>535963.294254323</v>
      </c>
      <c r="S212" s="13">
        <f>IF('BANCO DE DADOS'!$AD$32="Sim",R212,Q212)</f>
        <v>535963.294254323</v>
      </c>
      <c r="T212" s="9">
        <f t="shared" si="79"/>
        <v>208</v>
      </c>
      <c r="U212" s="18">
        <f t="shared" ca="1" si="80"/>
        <v>51014</v>
      </c>
      <c r="V212" s="24"/>
      <c r="W212" s="24"/>
      <c r="X212" s="24"/>
    </row>
    <row r="213" spans="2:24" x14ac:dyDescent="0.2">
      <c r="B213" s="18">
        <f t="shared" ca="1" si="68"/>
        <v>51014</v>
      </c>
      <c r="C213" s="9">
        <f t="shared" si="81"/>
        <v>209</v>
      </c>
      <c r="D213" s="9"/>
      <c r="E213" s="13">
        <f t="shared" si="69"/>
        <v>800</v>
      </c>
      <c r="F213" s="14">
        <f t="shared" si="70"/>
        <v>169200</v>
      </c>
      <c r="G213" s="15">
        <f t="shared" si="71"/>
        <v>0.31225977842766073</v>
      </c>
      <c r="H213" s="13">
        <f t="shared" si="72"/>
        <v>5039.6176013188351</v>
      </c>
      <c r="I213" s="13">
        <f t="shared" si="73"/>
        <v>367752.22971780255</v>
      </c>
      <c r="J213" s="15">
        <f t="shared" si="65"/>
        <v>0.68774022157233927</v>
      </c>
      <c r="K213" s="13">
        <f t="shared" si="74"/>
        <v>372656.53000838694</v>
      </c>
      <c r="L213" s="13">
        <f t="shared" si="82"/>
        <v>21672790.090718213</v>
      </c>
      <c r="M213" s="15">
        <f t="shared" si="75"/>
        <v>0.68774022157233927</v>
      </c>
      <c r="N213" s="13">
        <f t="shared" si="66"/>
        <v>0</v>
      </c>
      <c r="O213" s="13">
        <f t="shared" si="76"/>
        <v>-4904.3002905844478</v>
      </c>
      <c r="P213" s="15">
        <f t="shared" si="67"/>
        <v>-9.1335877181512471E-3</v>
      </c>
      <c r="Q213" s="7">
        <f t="shared" si="77"/>
        <v>536952.22971780249</v>
      </c>
      <c r="R213" s="7">
        <f t="shared" si="78"/>
        <v>541856.53000838694</v>
      </c>
      <c r="S213" s="13">
        <f>IF('BANCO DE DADOS'!$AD$32="Sim",R213,Q213)</f>
        <v>541856.53000838694</v>
      </c>
      <c r="T213" s="9">
        <f t="shared" si="79"/>
        <v>209</v>
      </c>
      <c r="U213" s="18">
        <f t="shared" ca="1" si="80"/>
        <v>51044</v>
      </c>
      <c r="V213" s="24"/>
      <c r="W213" s="24"/>
      <c r="X213" s="24"/>
    </row>
    <row r="214" spans="2:24" x14ac:dyDescent="0.2">
      <c r="B214" s="18">
        <f t="shared" ca="1" si="68"/>
        <v>51044</v>
      </c>
      <c r="C214" s="9">
        <f t="shared" si="81"/>
        <v>210</v>
      </c>
      <c r="D214" s="9"/>
      <c r="E214" s="13">
        <f t="shared" si="69"/>
        <v>800</v>
      </c>
      <c r="F214" s="14">
        <f t="shared" si="70"/>
        <v>170000</v>
      </c>
      <c r="G214" s="15">
        <f t="shared" si="71"/>
        <v>0.31032901722883138</v>
      </c>
      <c r="H214" s="13">
        <f t="shared" si="72"/>
        <v>5095.0285235548972</v>
      </c>
      <c r="I214" s="13">
        <f t="shared" si="73"/>
        <v>372847.25824135746</v>
      </c>
      <c r="J214" s="15">
        <f t="shared" si="65"/>
        <v>0.68967098277116867</v>
      </c>
      <c r="K214" s="13">
        <f t="shared" si="74"/>
        <v>377805.68545623589</v>
      </c>
      <c r="L214" s="13">
        <f t="shared" si="82"/>
        <v>22050595.776174448</v>
      </c>
      <c r="M214" s="15">
        <f t="shared" si="75"/>
        <v>0.68967098277116867</v>
      </c>
      <c r="N214" s="13">
        <f t="shared" si="66"/>
        <v>0</v>
      </c>
      <c r="O214" s="13">
        <f t="shared" si="76"/>
        <v>-4958.4272148784949</v>
      </c>
      <c r="P214" s="15">
        <f t="shared" si="67"/>
        <v>-9.1341111880018176E-3</v>
      </c>
      <c r="Q214" s="7">
        <f t="shared" si="77"/>
        <v>542847.2582413574</v>
      </c>
      <c r="R214" s="7">
        <f t="shared" si="78"/>
        <v>547805.68545623589</v>
      </c>
      <c r="S214" s="13">
        <f>IF('BANCO DE DADOS'!$AD$32="Sim",R214,Q214)</f>
        <v>547805.68545623589</v>
      </c>
      <c r="T214" s="9">
        <f t="shared" si="79"/>
        <v>210</v>
      </c>
      <c r="U214" s="18">
        <f t="shared" ca="1" si="80"/>
        <v>51075</v>
      </c>
      <c r="V214" s="24"/>
      <c r="W214" s="24"/>
      <c r="X214" s="24"/>
    </row>
    <row r="215" spans="2:24" x14ac:dyDescent="0.2">
      <c r="B215" s="18">
        <f t="shared" ca="1" si="68"/>
        <v>51075</v>
      </c>
      <c r="C215" s="9">
        <f t="shared" si="81"/>
        <v>211</v>
      </c>
      <c r="D215" s="9"/>
      <c r="E215" s="13">
        <f t="shared" si="69"/>
        <v>800</v>
      </c>
      <c r="F215" s="14">
        <f t="shared" si="70"/>
        <v>170800</v>
      </c>
      <c r="G215" s="15">
        <f t="shared" si="71"/>
        <v>0.3084083020903402</v>
      </c>
      <c r="H215" s="13">
        <f t="shared" si="72"/>
        <v>5150.9652285583697</v>
      </c>
      <c r="I215" s="13">
        <f t="shared" si="73"/>
        <v>377998.2234699158</v>
      </c>
      <c r="J215" s="15">
        <f t="shared" si="65"/>
        <v>0.6915916979096598</v>
      </c>
      <c r="K215" s="13">
        <f t="shared" si="74"/>
        <v>383011.29120826512</v>
      </c>
      <c r="L215" s="13">
        <f t="shared" si="82"/>
        <v>22433607.067382712</v>
      </c>
      <c r="M215" s="15">
        <f t="shared" si="75"/>
        <v>0.6915916979096598</v>
      </c>
      <c r="N215" s="13">
        <f t="shared" si="66"/>
        <v>0</v>
      </c>
      <c r="O215" s="13">
        <f t="shared" si="76"/>
        <v>-5013.0677383493166</v>
      </c>
      <c r="P215" s="15">
        <f t="shared" si="67"/>
        <v>-9.1346282184605592E-3</v>
      </c>
      <c r="Q215" s="7">
        <f t="shared" si="77"/>
        <v>548798.2234699158</v>
      </c>
      <c r="R215" s="7">
        <f t="shared" si="78"/>
        <v>553811.29120826512</v>
      </c>
      <c r="S215" s="13">
        <f>IF('BANCO DE DADOS'!$AD$32="Sim",R215,Q215)</f>
        <v>553811.29120826512</v>
      </c>
      <c r="T215" s="9">
        <f t="shared" si="79"/>
        <v>211</v>
      </c>
      <c r="U215" s="18">
        <f t="shared" ca="1" si="80"/>
        <v>51105</v>
      </c>
      <c r="V215" s="24"/>
      <c r="W215" s="24"/>
      <c r="X215" s="24"/>
    </row>
    <row r="216" spans="2:24" x14ac:dyDescent="0.2">
      <c r="B216" s="18">
        <f t="shared" ca="1" si="68"/>
        <v>51105</v>
      </c>
      <c r="C216" s="9">
        <f t="shared" si="81"/>
        <v>212</v>
      </c>
      <c r="D216" s="9"/>
      <c r="E216" s="13">
        <f t="shared" si="69"/>
        <v>800</v>
      </c>
      <c r="F216" s="14">
        <f t="shared" si="70"/>
        <v>171600</v>
      </c>
      <c r="G216" s="15">
        <f t="shared" si="71"/>
        <v>0.30649759747351885</v>
      </c>
      <c r="H216" s="13">
        <f t="shared" si="72"/>
        <v>5207.4327053730649</v>
      </c>
      <c r="I216" s="13">
        <f t="shared" si="73"/>
        <v>383205.65617528884</v>
      </c>
      <c r="J216" s="15">
        <f t="shared" si="65"/>
        <v>0.6935024025264811</v>
      </c>
      <c r="K216" s="13">
        <f t="shared" si="74"/>
        <v>388273.88290972204</v>
      </c>
      <c r="L216" s="13">
        <f t="shared" si="82"/>
        <v>22821880.950292435</v>
      </c>
      <c r="M216" s="15">
        <f t="shared" si="75"/>
        <v>0.69350240252648121</v>
      </c>
      <c r="N216" s="13">
        <f t="shared" si="66"/>
        <v>0</v>
      </c>
      <c r="O216" s="13">
        <f t="shared" si="76"/>
        <v>-5068.2267344332067</v>
      </c>
      <c r="P216" s="15">
        <f t="shared" si="67"/>
        <v>-9.1351389049860714E-3</v>
      </c>
      <c r="Q216" s="7">
        <f t="shared" si="77"/>
        <v>554805.65617528884</v>
      </c>
      <c r="R216" s="7">
        <f t="shared" si="78"/>
        <v>559873.88290972204</v>
      </c>
      <c r="S216" s="13">
        <f>IF('BANCO DE DADOS'!$AD$32="Sim",R216,Q216)</f>
        <v>559873.88290972204</v>
      </c>
      <c r="T216" s="9">
        <f t="shared" si="79"/>
        <v>212</v>
      </c>
      <c r="U216" s="18">
        <f t="shared" ca="1" si="80"/>
        <v>51136</v>
      </c>
      <c r="V216" s="24"/>
      <c r="W216" s="24"/>
      <c r="X216" s="24"/>
    </row>
    <row r="217" spans="2:24" x14ac:dyDescent="0.2">
      <c r="B217" s="18">
        <f t="shared" ca="1" si="68"/>
        <v>51136</v>
      </c>
      <c r="C217" s="9">
        <f t="shared" si="81"/>
        <v>213</v>
      </c>
      <c r="D217" s="9"/>
      <c r="E217" s="13">
        <f t="shared" si="69"/>
        <v>800</v>
      </c>
      <c r="F217" s="14">
        <f t="shared" si="70"/>
        <v>172400</v>
      </c>
      <c r="G217" s="15">
        <f t="shared" si="71"/>
        <v>0.30459686782462836</v>
      </c>
      <c r="H217" s="13">
        <f t="shared" si="72"/>
        <v>5264.4359903827908</v>
      </c>
      <c r="I217" s="13">
        <f t="shared" si="73"/>
        <v>388470.09216567164</v>
      </c>
      <c r="J217" s="15">
        <f t="shared" si="65"/>
        <v>0.69540313217537164</v>
      </c>
      <c r="K217" s="13">
        <f t="shared" si="74"/>
        <v>393594.00128848106</v>
      </c>
      <c r="L217" s="13">
        <f t="shared" si="82"/>
        <v>23215474.951580916</v>
      </c>
      <c r="M217" s="15">
        <f t="shared" si="75"/>
        <v>0.69540313217537164</v>
      </c>
      <c r="N217" s="13">
        <f t="shared" si="66"/>
        <v>0</v>
      </c>
      <c r="O217" s="13">
        <f t="shared" si="76"/>
        <v>-5123.9091228094185</v>
      </c>
      <c r="P217" s="15">
        <f t="shared" si="67"/>
        <v>-9.13564334126752E-3</v>
      </c>
      <c r="Q217" s="7">
        <f t="shared" si="77"/>
        <v>560870.09216567164</v>
      </c>
      <c r="R217" s="7">
        <f t="shared" si="78"/>
        <v>565994.00128848106</v>
      </c>
      <c r="S217" s="13">
        <f>IF('BANCO DE DADOS'!$AD$32="Sim",R217,Q217)</f>
        <v>565994.00128848106</v>
      </c>
      <c r="T217" s="9">
        <f t="shared" si="79"/>
        <v>213</v>
      </c>
      <c r="U217" s="18">
        <f t="shared" ca="1" si="80"/>
        <v>51167</v>
      </c>
      <c r="V217" s="24"/>
      <c r="W217" s="24"/>
      <c r="X217" s="24"/>
    </row>
    <row r="218" spans="2:24" x14ac:dyDescent="0.2">
      <c r="B218" s="18">
        <f t="shared" ca="1" si="68"/>
        <v>51167</v>
      </c>
      <c r="C218" s="9">
        <f t="shared" si="81"/>
        <v>214</v>
      </c>
      <c r="D218" s="9"/>
      <c r="E218" s="13">
        <f t="shared" si="69"/>
        <v>800</v>
      </c>
      <c r="F218" s="14">
        <f t="shared" si="70"/>
        <v>173200</v>
      </c>
      <c r="G218" s="15">
        <f t="shared" si="71"/>
        <v>0.30270607757615137</v>
      </c>
      <c r="H218" s="13">
        <f t="shared" si="72"/>
        <v>5321.9801677605665</v>
      </c>
      <c r="I218" s="13">
        <f t="shared" si="73"/>
        <v>393792.07233343221</v>
      </c>
      <c r="J218" s="15">
        <f t="shared" si="65"/>
        <v>0.69729392242384858</v>
      </c>
      <c r="K218" s="13">
        <f t="shared" si="74"/>
        <v>398972.1922032712</v>
      </c>
      <c r="L218" s="13">
        <f t="shared" si="82"/>
        <v>23614447.143784188</v>
      </c>
      <c r="M218" s="15">
        <f t="shared" si="75"/>
        <v>0.69729392242384869</v>
      </c>
      <c r="N218" s="13">
        <f t="shared" si="66"/>
        <v>0</v>
      </c>
      <c r="O218" s="13">
        <f t="shared" si="76"/>
        <v>-5180.1198698390508</v>
      </c>
      <c r="P218" s="15">
        <f t="shared" si="67"/>
        <v>-9.1361416192654761E-3</v>
      </c>
      <c r="Q218" s="7">
        <f t="shared" si="77"/>
        <v>566992.07233343215</v>
      </c>
      <c r="R218" s="7">
        <f t="shared" si="78"/>
        <v>572172.1922032712</v>
      </c>
      <c r="S218" s="13">
        <f>IF('BANCO DE DADOS'!$AD$32="Sim",R218,Q218)</f>
        <v>572172.1922032712</v>
      </c>
      <c r="T218" s="9">
        <f t="shared" si="79"/>
        <v>214</v>
      </c>
      <c r="U218" s="18">
        <f t="shared" ca="1" si="80"/>
        <v>51196</v>
      </c>
      <c r="V218" s="24"/>
      <c r="W218" s="24"/>
      <c r="X218" s="24"/>
    </row>
    <row r="219" spans="2:24" x14ac:dyDescent="0.2">
      <c r="B219" s="18">
        <f t="shared" ca="1" si="68"/>
        <v>51196</v>
      </c>
      <c r="C219" s="9">
        <f t="shared" si="81"/>
        <v>215</v>
      </c>
      <c r="D219" s="9"/>
      <c r="E219" s="13">
        <f t="shared" si="69"/>
        <v>800</v>
      </c>
      <c r="F219" s="14">
        <f t="shared" si="70"/>
        <v>174000</v>
      </c>
      <c r="G219" s="15">
        <f t="shared" si="71"/>
        <v>0.30082519114807843</v>
      </c>
      <c r="H219" s="13">
        <f t="shared" si="72"/>
        <v>5380.0703699220703</v>
      </c>
      <c r="I219" s="13">
        <f t="shared" si="73"/>
        <v>399172.1427033543</v>
      </c>
      <c r="J219" s="15">
        <f t="shared" si="65"/>
        <v>0.69917480885192163</v>
      </c>
      <c r="K219" s="13">
        <f t="shared" si="74"/>
        <v>404409.00669236213</v>
      </c>
      <c r="L219" s="13">
        <f t="shared" si="82"/>
        <v>24018856.150476549</v>
      </c>
      <c r="M219" s="15">
        <f t="shared" si="75"/>
        <v>0.69917480885192163</v>
      </c>
      <c r="N219" s="13">
        <f t="shared" si="66"/>
        <v>0</v>
      </c>
      <c r="O219" s="13">
        <f t="shared" si="76"/>
        <v>-5236.8639890078921</v>
      </c>
      <c r="P219" s="15">
        <f t="shared" si="67"/>
        <v>-9.1366338292512509E-3</v>
      </c>
      <c r="Q219" s="7">
        <f t="shared" si="77"/>
        <v>573172.14270335424</v>
      </c>
      <c r="R219" s="7">
        <f t="shared" si="78"/>
        <v>578409.00669236213</v>
      </c>
      <c r="S219" s="13">
        <f>IF('BANCO DE DADOS'!$AD$32="Sim",R219,Q219)</f>
        <v>578409.00669236213</v>
      </c>
      <c r="T219" s="9">
        <f t="shared" si="79"/>
        <v>215</v>
      </c>
      <c r="U219" s="18">
        <f t="shared" ca="1" si="80"/>
        <v>51227</v>
      </c>
      <c r="V219" s="24"/>
      <c r="W219" s="24"/>
      <c r="X219" s="24"/>
    </row>
    <row r="220" spans="2:24" x14ac:dyDescent="0.2">
      <c r="B220" s="18">
        <f t="shared" ca="1" si="68"/>
        <v>51227</v>
      </c>
      <c r="C220" s="9">
        <f t="shared" si="81"/>
        <v>216</v>
      </c>
      <c r="D220" s="9">
        <v>18</v>
      </c>
      <c r="E220" s="13">
        <f t="shared" si="69"/>
        <v>800</v>
      </c>
      <c r="F220" s="14">
        <f t="shared" si="70"/>
        <v>174800</v>
      </c>
      <c r="G220" s="15">
        <f t="shared" si="71"/>
        <v>0.29895417294918997</v>
      </c>
      <c r="H220" s="13">
        <f t="shared" si="72"/>
        <v>5438.7117779834134</v>
      </c>
      <c r="I220" s="13">
        <f t="shared" si="73"/>
        <v>404610.85448133771</v>
      </c>
      <c r="J220" s="15">
        <f t="shared" si="65"/>
        <v>0.70104582705080998</v>
      </c>
      <c r="K220" s="13">
        <f t="shared" si="74"/>
        <v>409905.00102271151</v>
      </c>
      <c r="L220" s="13">
        <f t="shared" si="82"/>
        <v>24428761.15149926</v>
      </c>
      <c r="M220" s="15">
        <f t="shared" si="75"/>
        <v>0.70104582705080998</v>
      </c>
      <c r="N220" s="13">
        <f t="shared" si="66"/>
        <v>0</v>
      </c>
      <c r="O220" s="13">
        <f t="shared" si="76"/>
        <v>-5294.1465413738042</v>
      </c>
      <c r="P220" s="15">
        <f t="shared" si="67"/>
        <v>-9.1371200598457623E-3</v>
      </c>
      <c r="Q220" s="7">
        <f t="shared" si="77"/>
        <v>579410.85448133771</v>
      </c>
      <c r="R220" s="7">
        <f t="shared" si="78"/>
        <v>584705.00102271151</v>
      </c>
      <c r="S220" s="13">
        <f>IF('BANCO DE DADOS'!$AD$32="Sim",R220,Q220)</f>
        <v>584705.00102271151</v>
      </c>
      <c r="T220" s="9">
        <f t="shared" si="79"/>
        <v>216</v>
      </c>
      <c r="U220" s="18">
        <f t="shared" ca="1" si="80"/>
        <v>51257</v>
      </c>
      <c r="V220" s="24"/>
      <c r="W220" s="24"/>
      <c r="X220" s="24"/>
    </row>
    <row r="221" spans="2:24" x14ac:dyDescent="0.2">
      <c r="B221" s="18">
        <f t="shared" ca="1" si="68"/>
        <v>51257</v>
      </c>
      <c r="C221" s="9">
        <f t="shared" si="81"/>
        <v>217</v>
      </c>
      <c r="D221" s="9"/>
      <c r="E221" s="13">
        <f t="shared" si="69"/>
        <v>800</v>
      </c>
      <c r="F221" s="14">
        <f t="shared" si="70"/>
        <v>175600</v>
      </c>
      <c r="G221" s="15">
        <f t="shared" si="71"/>
        <v>0.29709298737833312</v>
      </c>
      <c r="H221" s="13">
        <f t="shared" si="72"/>
        <v>5497.9096222232429</v>
      </c>
      <c r="I221" s="13">
        <f t="shared" si="73"/>
        <v>410108.76410356094</v>
      </c>
      <c r="J221" s="15">
        <f t="shared" si="65"/>
        <v>0.70290701262166688</v>
      </c>
      <c r="K221" s="13">
        <f t="shared" si="74"/>
        <v>415460.73673957889</v>
      </c>
      <c r="L221" s="13">
        <f t="shared" si="82"/>
        <v>24844221.88823884</v>
      </c>
      <c r="M221" s="15">
        <f t="shared" si="75"/>
        <v>0.70290701262166688</v>
      </c>
      <c r="N221" s="13">
        <f t="shared" si="66"/>
        <v>0</v>
      </c>
      <c r="O221" s="13">
        <f t="shared" si="76"/>
        <v>-5351.9726360179484</v>
      </c>
      <c r="P221" s="15">
        <f t="shared" si="67"/>
        <v>-9.1376003980566181E-3</v>
      </c>
      <c r="Q221" s="7">
        <f t="shared" si="77"/>
        <v>585708.76410356094</v>
      </c>
      <c r="R221" s="7">
        <f t="shared" si="78"/>
        <v>591060.73673957889</v>
      </c>
      <c r="S221" s="13">
        <f>IF('BANCO DE DADOS'!$AD$32="Sim",R221,Q221)</f>
        <v>591060.73673957889</v>
      </c>
      <c r="T221" s="9">
        <f t="shared" si="79"/>
        <v>217</v>
      </c>
      <c r="U221" s="18">
        <f t="shared" ca="1" si="80"/>
        <v>51288</v>
      </c>
      <c r="V221" s="24"/>
      <c r="W221" s="24"/>
      <c r="X221" s="24"/>
    </row>
    <row r="222" spans="2:24" x14ac:dyDescent="0.2">
      <c r="B222" s="18">
        <f t="shared" ca="1" si="68"/>
        <v>51288</v>
      </c>
      <c r="C222" s="9">
        <f t="shared" si="81"/>
        <v>218</v>
      </c>
      <c r="D222" s="9"/>
      <c r="E222" s="13">
        <f t="shared" si="69"/>
        <v>800</v>
      </c>
      <c r="F222" s="14">
        <f t="shared" si="70"/>
        <v>176400</v>
      </c>
      <c r="G222" s="15">
        <f t="shared" si="71"/>
        <v>0.2952415988256929</v>
      </c>
      <c r="H222" s="13">
        <f t="shared" si="72"/>
        <v>5557.6691825492371</v>
      </c>
      <c r="I222" s="13">
        <f t="shared" si="73"/>
        <v>415666.43328611017</v>
      </c>
      <c r="J222" s="15">
        <f t="shared" si="65"/>
        <v>0.7047584011743071</v>
      </c>
      <c r="K222" s="13">
        <f t="shared" si="74"/>
        <v>421076.78071661049</v>
      </c>
      <c r="L222" s="13">
        <f t="shared" si="82"/>
        <v>25265298.668955449</v>
      </c>
      <c r="M222" s="15">
        <f t="shared" si="75"/>
        <v>0.7047584011743071</v>
      </c>
      <c r="N222" s="13">
        <f t="shared" si="66"/>
        <v>0</v>
      </c>
      <c r="O222" s="13">
        <f t="shared" si="76"/>
        <v>-5410.3474305003183</v>
      </c>
      <c r="P222" s="15">
        <f t="shared" si="67"/>
        <v>-9.1380749293142622E-3</v>
      </c>
      <c r="Q222" s="7">
        <f t="shared" si="77"/>
        <v>592066.43328611017</v>
      </c>
      <c r="R222" s="7">
        <f t="shared" si="78"/>
        <v>597476.78071661049</v>
      </c>
      <c r="S222" s="13">
        <f>IF('BANCO DE DADOS'!$AD$32="Sim",R222,Q222)</f>
        <v>597476.78071661049</v>
      </c>
      <c r="T222" s="9">
        <f t="shared" si="79"/>
        <v>218</v>
      </c>
      <c r="U222" s="18">
        <f t="shared" ca="1" si="80"/>
        <v>51318</v>
      </c>
      <c r="V222" s="24"/>
      <c r="W222" s="24"/>
      <c r="X222" s="24"/>
    </row>
    <row r="223" spans="2:24" x14ac:dyDescent="0.2">
      <c r="B223" s="18">
        <f t="shared" ca="1" si="68"/>
        <v>51318</v>
      </c>
      <c r="C223" s="9">
        <f t="shared" si="81"/>
        <v>219</v>
      </c>
      <c r="D223" s="9"/>
      <c r="E223" s="13">
        <f t="shared" si="69"/>
        <v>800</v>
      </c>
      <c r="F223" s="14">
        <f t="shared" si="70"/>
        <v>177200</v>
      </c>
      <c r="G223" s="15">
        <f t="shared" si="71"/>
        <v>0.29339997167405812</v>
      </c>
      <c r="H223" s="13">
        <f t="shared" si="72"/>
        <v>5617.9957889690268</v>
      </c>
      <c r="I223" s="13">
        <f t="shared" si="73"/>
        <v>421284.42907507921</v>
      </c>
      <c r="J223" s="15">
        <f t="shared" si="65"/>
        <v>0.70660002832594193</v>
      </c>
      <c r="K223" s="13">
        <f t="shared" si="74"/>
        <v>426753.70520639932</v>
      </c>
      <c r="L223" s="13">
        <f t="shared" si="82"/>
        <v>25692052.374161847</v>
      </c>
      <c r="M223" s="15">
        <f t="shared" si="75"/>
        <v>0.70660002832594193</v>
      </c>
      <c r="N223" s="13">
        <f t="shared" si="66"/>
        <v>0</v>
      </c>
      <c r="O223" s="13">
        <f t="shared" si="76"/>
        <v>-5469.2761313201627</v>
      </c>
      <c r="P223" s="15">
        <f t="shared" si="67"/>
        <v>-9.1385437375080796E-3</v>
      </c>
      <c r="Q223" s="7">
        <f t="shared" si="77"/>
        <v>598484.42907507916</v>
      </c>
      <c r="R223" s="7">
        <f t="shared" si="78"/>
        <v>603953.70520639932</v>
      </c>
      <c r="S223" s="13">
        <f>IF('BANCO DE DADOS'!$AD$32="Sim",R223,Q223)</f>
        <v>603953.70520639932</v>
      </c>
      <c r="T223" s="9">
        <f t="shared" si="79"/>
        <v>219</v>
      </c>
      <c r="U223" s="18">
        <f t="shared" ca="1" si="80"/>
        <v>51349</v>
      </c>
      <c r="V223" s="24"/>
      <c r="W223" s="24"/>
      <c r="X223" s="24"/>
    </row>
    <row r="224" spans="2:24" x14ac:dyDescent="0.2">
      <c r="B224" s="18">
        <f t="shared" ca="1" si="68"/>
        <v>51349</v>
      </c>
      <c r="C224" s="9">
        <f t="shared" si="81"/>
        <v>220</v>
      </c>
      <c r="D224" s="9"/>
      <c r="E224" s="13">
        <f t="shared" si="69"/>
        <v>800</v>
      </c>
      <c r="F224" s="14">
        <f t="shared" si="70"/>
        <v>178000</v>
      </c>
      <c r="G224" s="15">
        <f t="shared" si="71"/>
        <v>0.29156807030008208</v>
      </c>
      <c r="H224" s="13">
        <f t="shared" si="72"/>
        <v>5678.8948220655793</v>
      </c>
      <c r="I224" s="13">
        <f t="shared" si="73"/>
        <v>426963.32389714482</v>
      </c>
      <c r="J224" s="15">
        <f t="shared" si="65"/>
        <v>0.70843192969991797</v>
      </c>
      <c r="K224" s="13">
        <f t="shared" si="74"/>
        <v>432492.08789152477</v>
      </c>
      <c r="L224" s="13">
        <f t="shared" si="82"/>
        <v>26124544.462053373</v>
      </c>
      <c r="M224" s="15">
        <f t="shared" si="75"/>
        <v>0.70843192969991786</v>
      </c>
      <c r="N224" s="13">
        <f t="shared" si="66"/>
        <v>0</v>
      </c>
      <c r="O224" s="13">
        <f t="shared" si="76"/>
        <v>-5528.7639943800168</v>
      </c>
      <c r="P224" s="15">
        <f t="shared" si="67"/>
        <v>-9.1390069050202652E-3</v>
      </c>
      <c r="Q224" s="7">
        <f t="shared" si="77"/>
        <v>604963.32389714476</v>
      </c>
      <c r="R224" s="7">
        <f t="shared" si="78"/>
        <v>610492.08789152477</v>
      </c>
      <c r="S224" s="13">
        <f>IF('BANCO DE DADOS'!$AD$32="Sim",R224,Q224)</f>
        <v>610492.08789152477</v>
      </c>
      <c r="T224" s="9">
        <f t="shared" si="79"/>
        <v>220</v>
      </c>
      <c r="U224" s="18">
        <f t="shared" ca="1" si="80"/>
        <v>51380</v>
      </c>
      <c r="V224" s="24"/>
      <c r="W224" s="24"/>
      <c r="X224" s="24"/>
    </row>
    <row r="225" spans="2:24" x14ac:dyDescent="0.2">
      <c r="B225" s="18">
        <f t="shared" ca="1" si="68"/>
        <v>51380</v>
      </c>
      <c r="C225" s="9">
        <f t="shared" si="81"/>
        <v>221</v>
      </c>
      <c r="D225" s="9"/>
      <c r="E225" s="13">
        <f t="shared" si="69"/>
        <v>800</v>
      </c>
      <c r="F225" s="14">
        <f t="shared" si="70"/>
        <v>178800</v>
      </c>
      <c r="G225" s="15">
        <f t="shared" si="71"/>
        <v>0.28974585907553779</v>
      </c>
      <c r="H225" s="13">
        <f t="shared" si="72"/>
        <v>5740.3717134771014</v>
      </c>
      <c r="I225" s="13">
        <f t="shared" si="73"/>
        <v>432703.69561062194</v>
      </c>
      <c r="J225" s="15">
        <f t="shared" si="65"/>
        <v>0.71025414092446226</v>
      </c>
      <c r="K225" s="13">
        <f t="shared" si="74"/>
        <v>438292.51193607633</v>
      </c>
      <c r="L225" s="13">
        <f t="shared" si="82"/>
        <v>26562836.973989449</v>
      </c>
      <c r="M225" s="15">
        <f t="shared" si="75"/>
        <v>0.71025414092446215</v>
      </c>
      <c r="N225" s="13">
        <f t="shared" si="66"/>
        <v>0</v>
      </c>
      <c r="O225" s="13">
        <f t="shared" si="76"/>
        <v>-5588.816325454507</v>
      </c>
      <c r="P225" s="15">
        <f t="shared" si="67"/>
        <v>-9.1394645127594043E-3</v>
      </c>
      <c r="Q225" s="7">
        <f t="shared" si="77"/>
        <v>611503.69561062183</v>
      </c>
      <c r="R225" s="7">
        <f t="shared" si="78"/>
        <v>617092.51193607633</v>
      </c>
      <c r="S225" s="13">
        <f>IF('BANCO DE DADOS'!$AD$32="Sim",R225,Q225)</f>
        <v>617092.51193607633</v>
      </c>
      <c r="T225" s="9">
        <f t="shared" si="79"/>
        <v>221</v>
      </c>
      <c r="U225" s="18">
        <f t="shared" ca="1" si="80"/>
        <v>51410</v>
      </c>
      <c r="V225" s="24"/>
      <c r="W225" s="24"/>
      <c r="X225" s="24"/>
    </row>
    <row r="226" spans="2:24" x14ac:dyDescent="0.2">
      <c r="B226" s="18">
        <f t="shared" ca="1" si="68"/>
        <v>51410</v>
      </c>
      <c r="C226" s="9">
        <f t="shared" si="81"/>
        <v>222</v>
      </c>
      <c r="D226" s="9"/>
      <c r="E226" s="13">
        <f t="shared" si="69"/>
        <v>800</v>
      </c>
      <c r="F226" s="14">
        <f t="shared" si="70"/>
        <v>179600</v>
      </c>
      <c r="G226" s="15">
        <f t="shared" si="71"/>
        <v>0.28793330236856657</v>
      </c>
      <c r="H226" s="13">
        <f t="shared" si="72"/>
        <v>5802.43194638149</v>
      </c>
      <c r="I226" s="13">
        <f t="shared" si="73"/>
        <v>438506.1275570034</v>
      </c>
      <c r="J226" s="15">
        <f t="shared" si="65"/>
        <v>0.71206669763143338</v>
      </c>
      <c r="K226" s="13">
        <f t="shared" si="74"/>
        <v>444155.5660376671</v>
      </c>
      <c r="L226" s="13">
        <f t="shared" si="82"/>
        <v>27006992.540027115</v>
      </c>
      <c r="M226" s="15">
        <f t="shared" si="75"/>
        <v>0.71206669763143338</v>
      </c>
      <c r="N226" s="13">
        <f t="shared" si="66"/>
        <v>0</v>
      </c>
      <c r="O226" s="13">
        <f t="shared" si="76"/>
        <v>-5649.4384806638118</v>
      </c>
      <c r="P226" s="15">
        <f t="shared" si="67"/>
        <v>-9.1399166401934864E-3</v>
      </c>
      <c r="Q226" s="7">
        <f t="shared" si="77"/>
        <v>618106.12755700329</v>
      </c>
      <c r="R226" s="7">
        <f t="shared" si="78"/>
        <v>623755.5660376671</v>
      </c>
      <c r="S226" s="13">
        <f>IF('BANCO DE DADOS'!$AD$32="Sim",R226,Q226)</f>
        <v>623755.5660376671</v>
      </c>
      <c r="T226" s="9">
        <f t="shared" si="79"/>
        <v>222</v>
      </c>
      <c r="U226" s="18">
        <f t="shared" ca="1" si="80"/>
        <v>51441</v>
      </c>
      <c r="V226" s="24"/>
      <c r="W226" s="24"/>
      <c r="X226" s="24"/>
    </row>
    <row r="227" spans="2:24" x14ac:dyDescent="0.2">
      <c r="B227" s="18">
        <f t="shared" ca="1" si="68"/>
        <v>51441</v>
      </c>
      <c r="C227" s="9">
        <f t="shared" si="81"/>
        <v>223</v>
      </c>
      <c r="D227" s="9"/>
      <c r="E227" s="13">
        <f t="shared" si="69"/>
        <v>800</v>
      </c>
      <c r="F227" s="14">
        <f t="shared" si="70"/>
        <v>180400</v>
      </c>
      <c r="G227" s="15">
        <f t="shared" si="71"/>
        <v>0.28613036454492202</v>
      </c>
      <c r="H227" s="13">
        <f t="shared" si="72"/>
        <v>5865.0810559853799</v>
      </c>
      <c r="I227" s="13">
        <f t="shared" si="73"/>
        <v>444371.20861298876</v>
      </c>
      <c r="J227" s="15">
        <f t="shared" si="65"/>
        <v>0.71386963545507798</v>
      </c>
      <c r="K227" s="13">
        <f t="shared" si="74"/>
        <v>450081.84447993978</v>
      </c>
      <c r="L227" s="13">
        <f t="shared" si="82"/>
        <v>27457074.384507056</v>
      </c>
      <c r="M227" s="15">
        <f t="shared" si="75"/>
        <v>0.71386963545507798</v>
      </c>
      <c r="N227" s="13">
        <f t="shared" si="66"/>
        <v>0</v>
      </c>
      <c r="O227" s="13">
        <f t="shared" si="76"/>
        <v>-5710.635866951081</v>
      </c>
      <c r="P227" s="15">
        <f t="shared" si="67"/>
        <v>-9.1403633653811735E-3</v>
      </c>
      <c r="Q227" s="7">
        <f t="shared" si="77"/>
        <v>624771.2086129887</v>
      </c>
      <c r="R227" s="7">
        <f t="shared" si="78"/>
        <v>630481.84447993978</v>
      </c>
      <c r="S227" s="13">
        <f>IF('BANCO DE DADOS'!$AD$32="Sim",R227,Q227)</f>
        <v>630481.84447993978</v>
      </c>
      <c r="T227" s="9">
        <f t="shared" si="79"/>
        <v>223</v>
      </c>
      <c r="U227" s="18">
        <f t="shared" ca="1" si="80"/>
        <v>51471</v>
      </c>
      <c r="V227" s="24"/>
      <c r="W227" s="24"/>
      <c r="X227" s="24"/>
    </row>
    <row r="228" spans="2:24" x14ac:dyDescent="0.2">
      <c r="B228" s="18">
        <f t="shared" ca="1" si="68"/>
        <v>51471</v>
      </c>
      <c r="C228" s="9">
        <f t="shared" si="81"/>
        <v>224</v>
      </c>
      <c r="D228" s="9"/>
      <c r="E228" s="13">
        <f t="shared" si="69"/>
        <v>800</v>
      </c>
      <c r="F228" s="14">
        <f t="shared" si="70"/>
        <v>181200</v>
      </c>
      <c r="G228" s="15">
        <f t="shared" si="71"/>
        <v>0.2843370099692073</v>
      </c>
      <c r="H228" s="13">
        <f t="shared" si="72"/>
        <v>5928.3246300178371</v>
      </c>
      <c r="I228" s="13">
        <f t="shared" si="73"/>
        <v>450299.53324300662</v>
      </c>
      <c r="J228" s="15">
        <f t="shared" si="65"/>
        <v>0.7156629900307927</v>
      </c>
      <c r="K228" s="13">
        <f t="shared" si="74"/>
        <v>456071.94718557154</v>
      </c>
      <c r="L228" s="13">
        <f t="shared" si="82"/>
        <v>27913146.331692629</v>
      </c>
      <c r="M228" s="15">
        <f t="shared" si="75"/>
        <v>0.7156629900307927</v>
      </c>
      <c r="N228" s="13">
        <f t="shared" si="66"/>
        <v>0</v>
      </c>
      <c r="O228" s="13">
        <f t="shared" si="76"/>
        <v>-5772.4139425649773</v>
      </c>
      <c r="P228" s="15">
        <f t="shared" si="67"/>
        <v>-9.1408047650032107E-3</v>
      </c>
      <c r="Q228" s="7">
        <f t="shared" si="77"/>
        <v>631499.53324300656</v>
      </c>
      <c r="R228" s="7">
        <f t="shared" si="78"/>
        <v>637271.94718557154</v>
      </c>
      <c r="S228" s="13">
        <f>IF('BANCO DE DADOS'!$AD$32="Sim",R228,Q228)</f>
        <v>637271.94718557154</v>
      </c>
      <c r="T228" s="9">
        <f t="shared" si="79"/>
        <v>224</v>
      </c>
      <c r="U228" s="18">
        <f t="shared" ca="1" si="80"/>
        <v>51502</v>
      </c>
      <c r="V228" s="24"/>
      <c r="W228" s="24"/>
      <c r="X228" s="24"/>
    </row>
    <row r="229" spans="2:24" x14ac:dyDescent="0.2">
      <c r="B229" s="18">
        <f t="shared" ca="1" si="68"/>
        <v>51502</v>
      </c>
      <c r="C229" s="9">
        <f t="shared" si="81"/>
        <v>225</v>
      </c>
      <c r="D229" s="9"/>
      <c r="E229" s="13">
        <f t="shared" si="69"/>
        <v>800</v>
      </c>
      <c r="F229" s="14">
        <f t="shared" si="70"/>
        <v>182000</v>
      </c>
      <c r="G229" s="15">
        <f t="shared" si="71"/>
        <v>0.28255320300610676</v>
      </c>
      <c r="H229" s="13">
        <f t="shared" si="72"/>
        <v>5992.1683092287321</v>
      </c>
      <c r="I229" s="13">
        <f t="shared" si="73"/>
        <v>456291.70155223535</v>
      </c>
      <c r="J229" s="15">
        <f t="shared" si="65"/>
        <v>0.71744679699389324</v>
      </c>
      <c r="K229" s="13">
        <f t="shared" si="74"/>
        <v>462126.47976978158</v>
      </c>
      <c r="L229" s="13">
        <f t="shared" si="82"/>
        <v>28375272.81146241</v>
      </c>
      <c r="M229" s="15">
        <f t="shared" si="75"/>
        <v>0.71744679699389324</v>
      </c>
      <c r="N229" s="13">
        <f t="shared" si="66"/>
        <v>0</v>
      </c>
      <c r="O229" s="13">
        <f t="shared" si="76"/>
        <v>-5834.7782175462926</v>
      </c>
      <c r="P229" s="15">
        <f t="shared" si="67"/>
        <v>-9.141240914392175E-3</v>
      </c>
      <c r="Q229" s="7">
        <f t="shared" si="77"/>
        <v>638291.70155223529</v>
      </c>
      <c r="R229" s="7">
        <f t="shared" si="78"/>
        <v>644126.47976978158</v>
      </c>
      <c r="S229" s="13">
        <f>IF('BANCO DE DADOS'!$AD$32="Sim",R229,Q229)</f>
        <v>644126.47976978158</v>
      </c>
      <c r="T229" s="9">
        <f t="shared" si="79"/>
        <v>225</v>
      </c>
      <c r="U229" s="18">
        <f t="shared" ca="1" si="80"/>
        <v>51533</v>
      </c>
      <c r="V229" s="24"/>
      <c r="W229" s="24"/>
      <c r="X229" s="24"/>
    </row>
    <row r="230" spans="2:24" x14ac:dyDescent="0.2">
      <c r="B230" s="18">
        <f t="shared" ca="1" si="68"/>
        <v>51533</v>
      </c>
      <c r="C230" s="9">
        <f t="shared" si="81"/>
        <v>226</v>
      </c>
      <c r="D230" s="9"/>
      <c r="E230" s="13">
        <f t="shared" si="69"/>
        <v>800</v>
      </c>
      <c r="F230" s="14">
        <f t="shared" si="70"/>
        <v>182800</v>
      </c>
      <c r="G230" s="15">
        <f t="shared" si="71"/>
        <v>0.28077890802161121</v>
      </c>
      <c r="H230" s="13">
        <f t="shared" si="72"/>
        <v>6056.6177878918406</v>
      </c>
      <c r="I230" s="13">
        <f t="shared" si="73"/>
        <v>462348.31934012717</v>
      </c>
      <c r="J230" s="15">
        <f t="shared" si="65"/>
        <v>0.71922109197838879</v>
      </c>
      <c r="K230" s="13">
        <f t="shared" si="74"/>
        <v>468246.05359434662</v>
      </c>
      <c r="L230" s="13">
        <f t="shared" si="82"/>
        <v>28843518.865056757</v>
      </c>
      <c r="M230" s="15">
        <f t="shared" si="75"/>
        <v>0.71922109197838879</v>
      </c>
      <c r="N230" s="13">
        <f t="shared" si="66"/>
        <v>0</v>
      </c>
      <c r="O230" s="13">
        <f t="shared" si="76"/>
        <v>-5897.7342542194529</v>
      </c>
      <c r="P230" s="15">
        <f t="shared" si="67"/>
        <v>-9.1416718875619082E-3</v>
      </c>
      <c r="Q230" s="7">
        <f t="shared" si="77"/>
        <v>645148.31934012717</v>
      </c>
      <c r="R230" s="7">
        <f t="shared" si="78"/>
        <v>651046.05359434662</v>
      </c>
      <c r="S230" s="13">
        <f>IF('BANCO DE DADOS'!$AD$32="Sim",R230,Q230)</f>
        <v>651046.05359434662</v>
      </c>
      <c r="T230" s="9">
        <f t="shared" si="79"/>
        <v>226</v>
      </c>
      <c r="U230" s="18">
        <f t="shared" ca="1" si="80"/>
        <v>51561</v>
      </c>
      <c r="V230" s="24"/>
      <c r="W230" s="24"/>
      <c r="X230" s="24"/>
    </row>
    <row r="231" spans="2:24" x14ac:dyDescent="0.2">
      <c r="B231" s="18">
        <f t="shared" ca="1" si="68"/>
        <v>51561</v>
      </c>
      <c r="C231" s="9">
        <f t="shared" si="81"/>
        <v>227</v>
      </c>
      <c r="D231" s="9"/>
      <c r="E231" s="13">
        <f t="shared" si="69"/>
        <v>800</v>
      </c>
      <c r="F231" s="14">
        <f t="shared" si="70"/>
        <v>183600</v>
      </c>
      <c r="G231" s="15">
        <f t="shared" si="71"/>
        <v>0.27901408938423733</v>
      </c>
      <c r="H231" s="13">
        <f t="shared" si="72"/>
        <v>6121.6788143127251</v>
      </c>
      <c r="I231" s="13">
        <f t="shared" si="73"/>
        <v>468469.99815443991</v>
      </c>
      <c r="J231" s="15">
        <f t="shared" si="65"/>
        <v>0.72098591061576267</v>
      </c>
      <c r="K231" s="13">
        <f t="shared" si="74"/>
        <v>474431.28582212853</v>
      </c>
      <c r="L231" s="13">
        <f t="shared" si="82"/>
        <v>29317950.150878884</v>
      </c>
      <c r="M231" s="15">
        <f t="shared" si="75"/>
        <v>0.72098591061576267</v>
      </c>
      <c r="N231" s="13">
        <f t="shared" si="66"/>
        <v>0</v>
      </c>
      <c r="O231" s="13">
        <f t="shared" si="76"/>
        <v>-5961.2876676886808</v>
      </c>
      <c r="P231" s="15">
        <f t="shared" si="67"/>
        <v>-9.1420977572361437E-3</v>
      </c>
      <c r="Q231" s="7">
        <f t="shared" si="77"/>
        <v>652069.99815443985</v>
      </c>
      <c r="R231" s="7">
        <f t="shared" si="78"/>
        <v>658031.28582212853</v>
      </c>
      <c r="S231" s="13">
        <f>IF('BANCO DE DADOS'!$AD$32="Sim",R231,Q231)</f>
        <v>658031.28582212853</v>
      </c>
      <c r="T231" s="9">
        <f t="shared" si="79"/>
        <v>227</v>
      </c>
      <c r="U231" s="18">
        <f t="shared" ca="1" si="80"/>
        <v>51592</v>
      </c>
      <c r="V231" s="24"/>
      <c r="W231" s="24"/>
      <c r="X231" s="24"/>
    </row>
    <row r="232" spans="2:24" x14ac:dyDescent="0.2">
      <c r="B232" s="18">
        <f t="shared" ca="1" si="68"/>
        <v>51592</v>
      </c>
      <c r="C232" s="9">
        <f t="shared" si="81"/>
        <v>228</v>
      </c>
      <c r="D232" s="9">
        <v>19</v>
      </c>
      <c r="E232" s="13">
        <f t="shared" si="69"/>
        <v>800</v>
      </c>
      <c r="F232" s="14">
        <f t="shared" si="70"/>
        <v>184400</v>
      </c>
      <c r="G232" s="15">
        <f t="shared" si="71"/>
        <v>0.27725871146624059</v>
      </c>
      <c r="H232" s="13">
        <f t="shared" si="72"/>
        <v>6187.3571913414289</v>
      </c>
      <c r="I232" s="13">
        <f t="shared" si="73"/>
        <v>474657.35534578131</v>
      </c>
      <c r="J232" s="15">
        <f t="shared" si="65"/>
        <v>0.72274128853375941</v>
      </c>
      <c r="K232" s="13">
        <f t="shared" si="74"/>
        <v>480682.79947211978</v>
      </c>
      <c r="L232" s="13">
        <f t="shared" si="82"/>
        <v>29798632.950351004</v>
      </c>
      <c r="M232" s="15">
        <f t="shared" si="75"/>
        <v>0.72274128853375941</v>
      </c>
      <c r="N232" s="13">
        <f t="shared" si="66"/>
        <v>0</v>
      </c>
      <c r="O232" s="13">
        <f t="shared" si="76"/>
        <v>-6025.4441263384651</v>
      </c>
      <c r="P232" s="15">
        <f t="shared" si="67"/>
        <v>-9.142518594875788E-3</v>
      </c>
      <c r="Q232" s="7">
        <f t="shared" si="77"/>
        <v>659057.35534578131</v>
      </c>
      <c r="R232" s="7">
        <f t="shared" si="78"/>
        <v>665082.79947211978</v>
      </c>
      <c r="S232" s="13">
        <f>IF('BANCO DE DADOS'!$AD$32="Sim",R232,Q232)</f>
        <v>665082.79947211978</v>
      </c>
      <c r="T232" s="9">
        <f t="shared" si="79"/>
        <v>228</v>
      </c>
      <c r="U232" s="18">
        <f t="shared" ca="1" si="80"/>
        <v>51622</v>
      </c>
      <c r="V232" s="24"/>
      <c r="W232" s="24"/>
      <c r="X232" s="24"/>
    </row>
    <row r="233" spans="2:24" x14ac:dyDescent="0.2">
      <c r="B233" s="18">
        <f t="shared" ca="1" si="68"/>
        <v>51622</v>
      </c>
      <c r="C233" s="9">
        <f t="shared" si="81"/>
        <v>229</v>
      </c>
      <c r="D233" s="9"/>
      <c r="E233" s="13">
        <f t="shared" si="69"/>
        <v>800</v>
      </c>
      <c r="F233" s="14">
        <f t="shared" si="70"/>
        <v>185200</v>
      </c>
      <c r="G233" s="15">
        <f t="shared" si="71"/>
        <v>0.27551273864482151</v>
      </c>
      <c r="H233" s="13">
        <f t="shared" si="72"/>
        <v>6253.6587768900372</v>
      </c>
      <c r="I233" s="13">
        <f t="shared" si="73"/>
        <v>480911.01412267133</v>
      </c>
      <c r="J233" s="15">
        <f t="shared" si="65"/>
        <v>0.72448726135517849</v>
      </c>
      <c r="K233" s="13">
        <f t="shared" si="74"/>
        <v>487001.22347501118</v>
      </c>
      <c r="L233" s="13">
        <f t="shared" si="82"/>
        <v>30285634.173826016</v>
      </c>
      <c r="M233" s="15">
        <f t="shared" si="75"/>
        <v>0.72448726135517849</v>
      </c>
      <c r="N233" s="13">
        <f t="shared" si="66"/>
        <v>0</v>
      </c>
      <c r="O233" s="13">
        <f t="shared" si="76"/>
        <v>-6090.2093523398507</v>
      </c>
      <c r="P233" s="15">
        <f t="shared" si="67"/>
        <v>-9.1429344707071227E-3</v>
      </c>
      <c r="Q233" s="7">
        <f t="shared" si="77"/>
        <v>666111.01412267133</v>
      </c>
      <c r="R233" s="7">
        <f t="shared" si="78"/>
        <v>672201.22347501118</v>
      </c>
      <c r="S233" s="13">
        <f>IF('BANCO DE DADOS'!$AD$32="Sim",R233,Q233)</f>
        <v>672201.22347501118</v>
      </c>
      <c r="T233" s="9">
        <f t="shared" si="79"/>
        <v>229</v>
      </c>
      <c r="U233" s="18">
        <f t="shared" ca="1" si="80"/>
        <v>51653</v>
      </c>
      <c r="V233" s="24"/>
      <c r="W233" s="24"/>
      <c r="X233" s="24"/>
    </row>
    <row r="234" spans="2:24" x14ac:dyDescent="0.2">
      <c r="B234" s="18">
        <f t="shared" ca="1" si="68"/>
        <v>51653</v>
      </c>
      <c r="C234" s="9">
        <f t="shared" si="81"/>
        <v>230</v>
      </c>
      <c r="D234" s="9"/>
      <c r="E234" s="13">
        <f t="shared" si="69"/>
        <v>800</v>
      </c>
      <c r="F234" s="14">
        <f t="shared" si="70"/>
        <v>186000</v>
      </c>
      <c r="G234" s="15">
        <f t="shared" si="71"/>
        <v>0.27377613530332601</v>
      </c>
      <c r="H234" s="13">
        <f t="shared" si="72"/>
        <v>6320.5894844551513</v>
      </c>
      <c r="I234" s="13">
        <f t="shared" si="73"/>
        <v>487231.60360712651</v>
      </c>
      <c r="J234" s="15">
        <f t="shared" si="65"/>
        <v>0.72622386469667399</v>
      </c>
      <c r="K234" s="13">
        <f t="shared" si="74"/>
        <v>493387.19272928662</v>
      </c>
      <c r="L234" s="13">
        <f t="shared" si="82"/>
        <v>30779021.366555303</v>
      </c>
      <c r="M234" s="15">
        <f t="shared" si="75"/>
        <v>0.72622386469667399</v>
      </c>
      <c r="N234" s="13">
        <f t="shared" si="66"/>
        <v>0</v>
      </c>
      <c r="O234" s="13">
        <f t="shared" si="76"/>
        <v>-6155.589122160105</v>
      </c>
      <c r="P234" s="15">
        <f t="shared" si="67"/>
        <v>-9.1433454537471221E-3</v>
      </c>
      <c r="Q234" s="7">
        <f t="shared" si="77"/>
        <v>673231.60360712651</v>
      </c>
      <c r="R234" s="7">
        <f t="shared" si="78"/>
        <v>679387.19272928662</v>
      </c>
      <c r="S234" s="13">
        <f>IF('BANCO DE DADOS'!$AD$32="Sim",R234,Q234)</f>
        <v>679387.19272928662</v>
      </c>
      <c r="T234" s="9">
        <f t="shared" si="79"/>
        <v>230</v>
      </c>
      <c r="U234" s="18">
        <f t="shared" ca="1" si="80"/>
        <v>51683</v>
      </c>
      <c r="V234" s="24"/>
      <c r="W234" s="24"/>
      <c r="X234" s="24"/>
    </row>
    <row r="235" spans="2:24" x14ac:dyDescent="0.2">
      <c r="B235" s="18">
        <f t="shared" ca="1" si="68"/>
        <v>51683</v>
      </c>
      <c r="C235" s="9">
        <f t="shared" si="81"/>
        <v>231</v>
      </c>
      <c r="D235" s="9"/>
      <c r="E235" s="13">
        <f t="shared" si="69"/>
        <v>800</v>
      </c>
      <c r="F235" s="14">
        <f t="shared" si="70"/>
        <v>186800</v>
      </c>
      <c r="G235" s="15">
        <f t="shared" si="71"/>
        <v>0.27204886583243898</v>
      </c>
      <c r="H235" s="13">
        <f t="shared" si="72"/>
        <v>6388.1552836453156</v>
      </c>
      <c r="I235" s="13">
        <f t="shared" si="73"/>
        <v>493619.75889077183</v>
      </c>
      <c r="J235" s="15">
        <f t="shared" si="65"/>
        <v>0.72795113416756108</v>
      </c>
      <c r="K235" s="13">
        <f t="shared" si="74"/>
        <v>499841.34815785009</v>
      </c>
      <c r="L235" s="13">
        <f t="shared" si="82"/>
        <v>31278862.714713152</v>
      </c>
      <c r="M235" s="15">
        <f t="shared" si="75"/>
        <v>0.72795113416756096</v>
      </c>
      <c r="N235" s="13">
        <f t="shared" si="66"/>
        <v>0</v>
      </c>
      <c r="O235" s="13">
        <f t="shared" si="76"/>
        <v>-6221.5892670783214</v>
      </c>
      <c r="P235" s="15">
        <f t="shared" si="67"/>
        <v>-9.1437516118297747E-3</v>
      </c>
      <c r="Q235" s="7">
        <f t="shared" si="77"/>
        <v>680419.75889077177</v>
      </c>
      <c r="R235" s="7">
        <f t="shared" si="78"/>
        <v>686641.34815785009</v>
      </c>
      <c r="S235" s="13">
        <f>IF('BANCO DE DADOS'!$AD$32="Sim",R235,Q235)</f>
        <v>686641.34815785009</v>
      </c>
      <c r="T235" s="9">
        <f t="shared" si="79"/>
        <v>231</v>
      </c>
      <c r="U235" s="18">
        <f t="shared" ca="1" si="80"/>
        <v>51714</v>
      </c>
      <c r="V235" s="24"/>
      <c r="W235" s="24"/>
      <c r="X235" s="24"/>
    </row>
    <row r="236" spans="2:24" x14ac:dyDescent="0.2">
      <c r="B236" s="18">
        <f t="shared" ca="1" si="68"/>
        <v>51714</v>
      </c>
      <c r="C236" s="9">
        <f t="shared" si="81"/>
        <v>232</v>
      </c>
      <c r="D236" s="9"/>
      <c r="E236" s="13">
        <f t="shared" si="69"/>
        <v>800</v>
      </c>
      <c r="F236" s="14">
        <f t="shared" si="70"/>
        <v>187600</v>
      </c>
      <c r="G236" s="15">
        <f t="shared" si="71"/>
        <v>0.270330894631371</v>
      </c>
      <c r="H236" s="13">
        <f t="shared" si="72"/>
        <v>6456.3622007134545</v>
      </c>
      <c r="I236" s="13">
        <f t="shared" si="73"/>
        <v>500076.12109148526</v>
      </c>
      <c r="J236" s="15">
        <f t="shared" si="65"/>
        <v>0.72966910536862906</v>
      </c>
      <c r="K236" s="13">
        <f t="shared" si="74"/>
        <v>506364.33676519059</v>
      </c>
      <c r="L236" s="13">
        <f t="shared" si="82"/>
        <v>31785227.051478341</v>
      </c>
      <c r="M236" s="15">
        <f t="shared" si="75"/>
        <v>0.72966910536862895</v>
      </c>
      <c r="N236" s="13">
        <f t="shared" si="66"/>
        <v>0</v>
      </c>
      <c r="O236" s="13">
        <f t="shared" si="76"/>
        <v>-6288.2156737053301</v>
      </c>
      <c r="P236" s="15">
        <f t="shared" si="67"/>
        <v>-9.1441530116308564E-3</v>
      </c>
      <c r="Q236" s="7">
        <f t="shared" si="77"/>
        <v>687676.12109148526</v>
      </c>
      <c r="R236" s="7">
        <f t="shared" si="78"/>
        <v>693964.33676519059</v>
      </c>
      <c r="S236" s="13">
        <f>IF('BANCO DE DADOS'!$AD$32="Sim",R236,Q236)</f>
        <v>693964.33676519059</v>
      </c>
      <c r="T236" s="9">
        <f t="shared" si="79"/>
        <v>232</v>
      </c>
      <c r="U236" s="18">
        <f t="shared" ca="1" si="80"/>
        <v>51745</v>
      </c>
      <c r="V236" s="24"/>
      <c r="W236" s="24"/>
      <c r="X236" s="24"/>
    </row>
    <row r="237" spans="2:24" x14ac:dyDescent="0.2">
      <c r="B237" s="18">
        <f t="shared" ca="1" si="68"/>
        <v>51745</v>
      </c>
      <c r="C237" s="9">
        <f t="shared" si="81"/>
        <v>233</v>
      </c>
      <c r="D237" s="9"/>
      <c r="E237" s="13">
        <f t="shared" si="69"/>
        <v>800</v>
      </c>
      <c r="F237" s="14">
        <f t="shared" si="70"/>
        <v>188400</v>
      </c>
      <c r="G237" s="15">
        <f t="shared" si="71"/>
        <v>0.26862218610903865</v>
      </c>
      <c r="H237" s="13">
        <f t="shared" si="72"/>
        <v>6525.2163190943602</v>
      </c>
      <c r="I237" s="13">
        <f t="shared" si="73"/>
        <v>506601.33741057961</v>
      </c>
      <c r="J237" s="15">
        <f t="shared" si="65"/>
        <v>0.73137781389096135</v>
      </c>
      <c r="K237" s="13">
        <f t="shared" si="74"/>
        <v>512956.8116950884</v>
      </c>
      <c r="L237" s="13">
        <f t="shared" si="82"/>
        <v>32298183.863173429</v>
      </c>
      <c r="M237" s="15">
        <f t="shared" si="75"/>
        <v>0.73137781389096135</v>
      </c>
      <c r="N237" s="13">
        <f t="shared" si="66"/>
        <v>0</v>
      </c>
      <c r="O237" s="13">
        <f t="shared" si="76"/>
        <v>-6355.4742845087312</v>
      </c>
      <c r="P237" s="15">
        <f t="shared" si="67"/>
        <v>-9.1445497186923609E-3</v>
      </c>
      <c r="Q237" s="7">
        <f t="shared" si="77"/>
        <v>695001.33741057967</v>
      </c>
      <c r="R237" s="7">
        <f t="shared" si="78"/>
        <v>701356.8116950884</v>
      </c>
      <c r="S237" s="13">
        <f>IF('BANCO DE DADOS'!$AD$32="Sim",R237,Q237)</f>
        <v>701356.8116950884</v>
      </c>
      <c r="T237" s="9">
        <f t="shared" si="79"/>
        <v>233</v>
      </c>
      <c r="U237" s="18">
        <f t="shared" ca="1" si="80"/>
        <v>51775</v>
      </c>
      <c r="V237" s="24"/>
      <c r="W237" s="24"/>
      <c r="X237" s="24"/>
    </row>
    <row r="238" spans="2:24" x14ac:dyDescent="0.2">
      <c r="B238" s="18">
        <f t="shared" ca="1" si="68"/>
        <v>51775</v>
      </c>
      <c r="C238" s="9">
        <f t="shared" si="81"/>
        <v>234</v>
      </c>
      <c r="D238" s="9"/>
      <c r="E238" s="13">
        <f t="shared" si="69"/>
        <v>800</v>
      </c>
      <c r="F238" s="14">
        <f t="shared" si="70"/>
        <v>189200</v>
      </c>
      <c r="G238" s="15">
        <f t="shared" si="71"/>
        <v>0.26692270468523782</v>
      </c>
      <c r="H238" s="13">
        <f t="shared" si="72"/>
        <v>6594.7237799472759</v>
      </c>
      <c r="I238" s="13">
        <f t="shared" si="73"/>
        <v>513196.06119052687</v>
      </c>
      <c r="J238" s="15">
        <f t="shared" si="65"/>
        <v>0.73307729531476218</v>
      </c>
      <c r="K238" s="13">
        <f t="shared" si="74"/>
        <v>519619.4322888701</v>
      </c>
      <c r="L238" s="13">
        <f t="shared" si="82"/>
        <v>32817803.295462299</v>
      </c>
      <c r="M238" s="15">
        <f t="shared" si="75"/>
        <v>0.73307729531476218</v>
      </c>
      <c r="N238" s="13">
        <f t="shared" si="66"/>
        <v>0</v>
      </c>
      <c r="O238" s="13">
        <f t="shared" si="76"/>
        <v>-6423.3710983431665</v>
      </c>
      <c r="P238" s="15">
        <f t="shared" si="67"/>
        <v>-9.1449417974466818E-3</v>
      </c>
      <c r="Q238" s="7">
        <f t="shared" si="77"/>
        <v>702396.06119052693</v>
      </c>
      <c r="R238" s="7">
        <f t="shared" si="78"/>
        <v>708819.4322888701</v>
      </c>
      <c r="S238" s="13">
        <f>IF('BANCO DE DADOS'!$AD$32="Sim",R238,Q238)</f>
        <v>708819.4322888701</v>
      </c>
      <c r="T238" s="9">
        <f t="shared" si="79"/>
        <v>234</v>
      </c>
      <c r="U238" s="18">
        <f t="shared" ca="1" si="80"/>
        <v>51806</v>
      </c>
      <c r="V238" s="24"/>
      <c r="W238" s="24"/>
      <c r="X238" s="24"/>
    </row>
    <row r="239" spans="2:24" x14ac:dyDescent="0.2">
      <c r="B239" s="18">
        <f t="shared" ca="1" si="68"/>
        <v>51806</v>
      </c>
      <c r="C239" s="9">
        <f t="shared" si="81"/>
        <v>235</v>
      </c>
      <c r="D239" s="9"/>
      <c r="E239" s="13">
        <f t="shared" si="69"/>
        <v>800</v>
      </c>
      <c r="F239" s="14">
        <f t="shared" si="70"/>
        <v>190000</v>
      </c>
      <c r="G239" s="15">
        <f t="shared" si="71"/>
        <v>0.26523241479181042</v>
      </c>
      <c r="H239" s="13">
        <f t="shared" si="72"/>
        <v>6664.8907827036328</v>
      </c>
      <c r="I239" s="13">
        <f t="shared" si="73"/>
        <v>519860.95197323052</v>
      </c>
      <c r="J239" s="15">
        <f t="shared" si="65"/>
        <v>0.73476758520818963</v>
      </c>
      <c r="K239" s="13">
        <f t="shared" si="74"/>
        <v>526352.86414421559</v>
      </c>
      <c r="L239" s="13">
        <f t="shared" si="82"/>
        <v>33344156.159606516</v>
      </c>
      <c r="M239" s="15">
        <f t="shared" si="75"/>
        <v>0.73476758520818963</v>
      </c>
      <c r="N239" s="13">
        <f t="shared" si="66"/>
        <v>0</v>
      </c>
      <c r="O239" s="13">
        <f t="shared" si="76"/>
        <v>-6491.9121709850151</v>
      </c>
      <c r="P239" s="15">
        <f t="shared" si="67"/>
        <v>-9.1453293112392954E-3</v>
      </c>
      <c r="Q239" s="7">
        <f t="shared" si="77"/>
        <v>709860.95197323058</v>
      </c>
      <c r="R239" s="7">
        <f t="shared" si="78"/>
        <v>716352.86414421559</v>
      </c>
      <c r="S239" s="13">
        <f>IF('BANCO DE DADOS'!$AD$32="Sim",R239,Q239)</f>
        <v>716352.86414421559</v>
      </c>
      <c r="T239" s="9">
        <f t="shared" si="79"/>
        <v>235</v>
      </c>
      <c r="U239" s="18">
        <f t="shared" ca="1" si="80"/>
        <v>51836</v>
      </c>
      <c r="V239" s="24"/>
      <c r="W239" s="24"/>
      <c r="X239" s="24"/>
    </row>
    <row r="240" spans="2:24" x14ac:dyDescent="0.2">
      <c r="B240" s="18">
        <f t="shared" ca="1" si="68"/>
        <v>51836</v>
      </c>
      <c r="C240" s="9">
        <f t="shared" si="81"/>
        <v>236</v>
      </c>
      <c r="D240" s="9"/>
      <c r="E240" s="13">
        <f t="shared" si="69"/>
        <v>800</v>
      </c>
      <c r="F240" s="14">
        <f t="shared" si="70"/>
        <v>190800</v>
      </c>
      <c r="G240" s="15">
        <f t="shared" si="71"/>
        <v>0.26355128087380381</v>
      </c>
      <c r="H240" s="13">
        <f t="shared" si="72"/>
        <v>6735.723585619985</v>
      </c>
      <c r="I240" s="13">
        <f t="shared" si="73"/>
        <v>526596.67555885052</v>
      </c>
      <c r="J240" s="15">
        <f t="shared" si="65"/>
        <v>0.73644871912619614</v>
      </c>
      <c r="K240" s="13">
        <f t="shared" si="74"/>
        <v>533157.7791745232</v>
      </c>
      <c r="L240" s="13">
        <f t="shared" si="82"/>
        <v>33877313.938781038</v>
      </c>
      <c r="M240" s="15">
        <f t="shared" si="75"/>
        <v>0.73644871912619614</v>
      </c>
      <c r="N240" s="13">
        <f t="shared" si="66"/>
        <v>0</v>
      </c>
      <c r="O240" s="13">
        <f t="shared" si="76"/>
        <v>-6561.1036156726768</v>
      </c>
      <c r="P240" s="15">
        <f t="shared" si="67"/>
        <v>-9.1457123223516353E-3</v>
      </c>
      <c r="Q240" s="7">
        <f t="shared" si="77"/>
        <v>717396.67555885052</v>
      </c>
      <c r="R240" s="7">
        <f t="shared" si="78"/>
        <v>723957.7791745232</v>
      </c>
      <c r="S240" s="13">
        <f>IF('BANCO DE DADOS'!$AD$32="Sim",R240,Q240)</f>
        <v>723957.7791745232</v>
      </c>
      <c r="T240" s="9">
        <f t="shared" si="79"/>
        <v>236</v>
      </c>
      <c r="U240" s="18">
        <f t="shared" ca="1" si="80"/>
        <v>51867</v>
      </c>
      <c r="V240" s="24"/>
      <c r="W240" s="24"/>
      <c r="X240" s="24"/>
    </row>
    <row r="241" spans="2:24" x14ac:dyDescent="0.2">
      <c r="B241" s="18">
        <f t="shared" ca="1" si="68"/>
        <v>51867</v>
      </c>
      <c r="C241" s="9">
        <f t="shared" si="81"/>
        <v>237</v>
      </c>
      <c r="D241" s="9"/>
      <c r="E241" s="13">
        <f t="shared" si="69"/>
        <v>800</v>
      </c>
      <c r="F241" s="14">
        <f t="shared" si="70"/>
        <v>191600</v>
      </c>
      <c r="G241" s="15">
        <f t="shared" si="71"/>
        <v>0.2618792673906235</v>
      </c>
      <c r="H241" s="13">
        <f t="shared" si="72"/>
        <v>6807.228506336186</v>
      </c>
      <c r="I241" s="13">
        <f t="shared" si="73"/>
        <v>533403.90406518674</v>
      </c>
      <c r="J241" s="15">
        <f t="shared" si="65"/>
        <v>0.7381207326093765</v>
      </c>
      <c r="K241" s="13">
        <f t="shared" si="74"/>
        <v>540034.85566883849</v>
      </c>
      <c r="L241" s="13">
        <f t="shared" si="82"/>
        <v>34417348.794449873</v>
      </c>
      <c r="M241" s="15">
        <f t="shared" si="75"/>
        <v>0.7381207326093765</v>
      </c>
      <c r="N241" s="13">
        <f t="shared" si="66"/>
        <v>0</v>
      </c>
      <c r="O241" s="13">
        <f t="shared" si="76"/>
        <v>-6630.9516036517452</v>
      </c>
      <c r="P241" s="15">
        <f t="shared" si="67"/>
        <v>-9.1460908920230326E-3</v>
      </c>
      <c r="Q241" s="7">
        <f t="shared" si="77"/>
        <v>725003.90406518674</v>
      </c>
      <c r="R241" s="7">
        <f t="shared" si="78"/>
        <v>731634.85566883849</v>
      </c>
      <c r="S241" s="13">
        <f>IF('BANCO DE DADOS'!$AD$32="Sim",R241,Q241)</f>
        <v>731634.85566883849</v>
      </c>
      <c r="T241" s="9">
        <f t="shared" si="79"/>
        <v>237</v>
      </c>
      <c r="U241" s="18">
        <f t="shared" ca="1" si="80"/>
        <v>51898</v>
      </c>
      <c r="V241" s="24"/>
      <c r="W241" s="24"/>
      <c r="X241" s="24"/>
    </row>
    <row r="242" spans="2:24" x14ac:dyDescent="0.2">
      <c r="B242" s="18">
        <f t="shared" ca="1" si="68"/>
        <v>51898</v>
      </c>
      <c r="C242" s="9">
        <f t="shared" si="81"/>
        <v>238</v>
      </c>
      <c r="D242" s="9"/>
      <c r="E242" s="13">
        <f t="shared" si="69"/>
        <v>800</v>
      </c>
      <c r="F242" s="14">
        <f t="shared" si="70"/>
        <v>192400</v>
      </c>
      <c r="G242" s="15">
        <f t="shared" si="71"/>
        <v>0.26021633881717871</v>
      </c>
      <c r="H242" s="13">
        <f t="shared" si="72"/>
        <v>6879.4119224388678</v>
      </c>
      <c r="I242" s="13">
        <f t="shared" si="73"/>
        <v>540283.31598762562</v>
      </c>
      <c r="J242" s="15">
        <f t="shared" si="65"/>
        <v>0.73978366118282124</v>
      </c>
      <c r="K242" s="13">
        <f t="shared" si="74"/>
        <v>546984.77835235128</v>
      </c>
      <c r="L242" s="13">
        <f t="shared" si="82"/>
        <v>34964333.572802223</v>
      </c>
      <c r="M242" s="15">
        <f t="shared" si="75"/>
        <v>0.73978366118282135</v>
      </c>
      <c r="N242" s="13">
        <f t="shared" si="66"/>
        <v>0</v>
      </c>
      <c r="O242" s="13">
        <f t="shared" si="76"/>
        <v>-6701.4623647256522</v>
      </c>
      <c r="P242" s="15">
        <f t="shared" si="67"/>
        <v>-9.1464650804725482E-3</v>
      </c>
      <c r="Q242" s="7">
        <f t="shared" si="77"/>
        <v>732683.31598762562</v>
      </c>
      <c r="R242" s="7">
        <f t="shared" si="78"/>
        <v>739384.77835235128</v>
      </c>
      <c r="S242" s="13">
        <f>IF('BANCO DE DADOS'!$AD$32="Sim",R242,Q242)</f>
        <v>739384.77835235128</v>
      </c>
      <c r="T242" s="9">
        <f t="shared" si="79"/>
        <v>238</v>
      </c>
      <c r="U242" s="18">
        <f t="shared" ca="1" si="80"/>
        <v>51926</v>
      </c>
      <c r="V242" s="24"/>
      <c r="W242" s="24"/>
      <c r="X242" s="24"/>
    </row>
    <row r="243" spans="2:24" x14ac:dyDescent="0.2">
      <c r="B243" s="18">
        <f t="shared" ca="1" si="68"/>
        <v>51926</v>
      </c>
      <c r="C243" s="9">
        <f t="shared" si="81"/>
        <v>239</v>
      </c>
      <c r="D243" s="9"/>
      <c r="E243" s="13">
        <f t="shared" si="69"/>
        <v>800</v>
      </c>
      <c r="F243" s="14">
        <f t="shared" si="70"/>
        <v>193200</v>
      </c>
      <c r="G243" s="15">
        <f t="shared" si="71"/>
        <v>0.25856245964502045</v>
      </c>
      <c r="H243" s="13">
        <f t="shared" si="72"/>
        <v>6952.2802720302589</v>
      </c>
      <c r="I243" s="13">
        <f t="shared" si="73"/>
        <v>547235.5962596559</v>
      </c>
      <c r="J243" s="15">
        <f t="shared" si="65"/>
        <v>0.74143754035497955</v>
      </c>
      <c r="K243" s="13">
        <f t="shared" si="74"/>
        <v>554008.23844746698</v>
      </c>
      <c r="L243" s="13">
        <f t="shared" si="82"/>
        <v>35518341.811249688</v>
      </c>
      <c r="M243" s="15">
        <f t="shared" si="75"/>
        <v>0.74143754035497955</v>
      </c>
      <c r="N243" s="13">
        <f t="shared" si="66"/>
        <v>0</v>
      </c>
      <c r="O243" s="13">
        <f t="shared" si="76"/>
        <v>-6772.642187811085</v>
      </c>
      <c r="P243" s="15">
        <f t="shared" si="67"/>
        <v>-9.1468349469196169E-3</v>
      </c>
      <c r="Q243" s="7">
        <f t="shared" si="77"/>
        <v>740435.5962596559</v>
      </c>
      <c r="R243" s="7">
        <f t="shared" si="78"/>
        <v>747208.23844746698</v>
      </c>
      <c r="S243" s="13">
        <f>IF('BANCO DE DADOS'!$AD$32="Sim",R243,Q243)</f>
        <v>747208.23844746698</v>
      </c>
      <c r="T243" s="9">
        <f t="shared" si="79"/>
        <v>239</v>
      </c>
      <c r="U243" s="18">
        <f t="shared" ca="1" si="80"/>
        <v>51957</v>
      </c>
      <c r="V243" s="24"/>
      <c r="W243" s="24"/>
      <c r="X243" s="24"/>
    </row>
    <row r="244" spans="2:24" x14ac:dyDescent="0.2">
      <c r="B244" s="18">
        <f t="shared" ca="1" si="68"/>
        <v>51957</v>
      </c>
      <c r="C244" s="9">
        <f t="shared" si="81"/>
        <v>240</v>
      </c>
      <c r="D244" s="9">
        <v>20</v>
      </c>
      <c r="E244" s="13">
        <f t="shared" si="69"/>
        <v>800</v>
      </c>
      <c r="F244" s="14">
        <f t="shared" si="70"/>
        <v>194000</v>
      </c>
      <c r="G244" s="15">
        <f t="shared" si="71"/>
        <v>0.25691759438347322</v>
      </c>
      <c r="H244" s="13">
        <f t="shared" si="72"/>
        <v>7025.8400543024072</v>
      </c>
      <c r="I244" s="13">
        <f t="shared" si="73"/>
        <v>554261.43631395826</v>
      </c>
      <c r="J244" s="15">
        <f t="shared" si="65"/>
        <v>0.74308240561652683</v>
      </c>
      <c r="K244" s="13">
        <f t="shared" si="74"/>
        <v>561105.93373545725</v>
      </c>
      <c r="L244" s="13">
        <f t="shared" si="82"/>
        <v>36079447.744985148</v>
      </c>
      <c r="M244" s="15">
        <f t="shared" si="75"/>
        <v>0.74308240561652683</v>
      </c>
      <c r="N244" s="13">
        <f t="shared" si="66"/>
        <v>0</v>
      </c>
      <c r="O244" s="13">
        <f t="shared" si="76"/>
        <v>-6844.4974214989925</v>
      </c>
      <c r="P244" s="15">
        <f t="shared" si="67"/>
        <v>-9.1472005496046355E-3</v>
      </c>
      <c r="Q244" s="7">
        <f t="shared" si="77"/>
        <v>748261.43631395826</v>
      </c>
      <c r="R244" s="7">
        <f t="shared" si="78"/>
        <v>755105.93373545725</v>
      </c>
      <c r="S244" s="13">
        <f>IF('BANCO DE DADOS'!$AD$32="Sim",R244,Q244)</f>
        <v>755105.93373545725</v>
      </c>
      <c r="T244" s="9">
        <f t="shared" si="79"/>
        <v>240</v>
      </c>
      <c r="U244" s="18">
        <f t="shared" ca="1" si="80"/>
        <v>51987</v>
      </c>
      <c r="V244" s="24"/>
      <c r="W244" s="24"/>
      <c r="X244" s="24"/>
    </row>
    <row r="245" spans="2:24" x14ac:dyDescent="0.2">
      <c r="B245" s="18">
        <f t="shared" ca="1" si="68"/>
        <v>51987</v>
      </c>
      <c r="C245" s="9">
        <f t="shared" si="81"/>
        <v>241</v>
      </c>
      <c r="D245" s="9"/>
      <c r="E245" s="13">
        <f t="shared" si="69"/>
        <v>800</v>
      </c>
      <c r="F245" s="14">
        <f t="shared" si="70"/>
        <v>194800</v>
      </c>
      <c r="G245" s="15">
        <f t="shared" si="71"/>
        <v>0.25528170756075846</v>
      </c>
      <c r="H245" s="13">
        <f t="shared" si="72"/>
        <v>7100.0978301168489</v>
      </c>
      <c r="I245" s="13">
        <f t="shared" si="73"/>
        <v>561361.53414407512</v>
      </c>
      <c r="J245" s="15">
        <f t="shared" si="65"/>
        <v>0.74471829243924148</v>
      </c>
      <c r="K245" s="13">
        <f t="shared" si="74"/>
        <v>568278.5686186956</v>
      </c>
      <c r="L245" s="13">
        <f t="shared" si="82"/>
        <v>36647726.313603841</v>
      </c>
      <c r="M245" s="15">
        <f t="shared" si="75"/>
        <v>0.74471829243924159</v>
      </c>
      <c r="N245" s="13">
        <f t="shared" si="66"/>
        <v>0</v>
      </c>
      <c r="O245" s="13">
        <f t="shared" si="76"/>
        <v>-6917.0344746204792</v>
      </c>
      <c r="P245" s="15">
        <f t="shared" si="67"/>
        <v>-9.1475619458084509E-3</v>
      </c>
      <c r="Q245" s="7">
        <f t="shared" si="77"/>
        <v>756161.53414407512</v>
      </c>
      <c r="R245" s="7">
        <f t="shared" si="78"/>
        <v>763078.5686186956</v>
      </c>
      <c r="S245" s="13">
        <f>IF('BANCO DE DADOS'!$AD$32="Sim",R245,Q245)</f>
        <v>763078.5686186956</v>
      </c>
      <c r="T245" s="9">
        <f t="shared" si="79"/>
        <v>241</v>
      </c>
      <c r="U245" s="18">
        <f t="shared" ca="1" si="80"/>
        <v>52018</v>
      </c>
      <c r="V245" s="24"/>
      <c r="W245" s="24"/>
      <c r="X245" s="24"/>
    </row>
    <row r="246" spans="2:24" x14ac:dyDescent="0.2">
      <c r="B246" s="18">
        <f t="shared" ca="1" si="68"/>
        <v>52018</v>
      </c>
      <c r="C246" s="9">
        <f t="shared" si="81"/>
        <v>242</v>
      </c>
      <c r="D246" s="9"/>
      <c r="E246" s="13">
        <f t="shared" si="69"/>
        <v>800</v>
      </c>
      <c r="F246" s="14">
        <f t="shared" si="70"/>
        <v>195600</v>
      </c>
      <c r="G246" s="15">
        <f t="shared" si="71"/>
        <v>0.25365476372511125</v>
      </c>
      <c r="H246" s="13">
        <f t="shared" si="72"/>
        <v>7175.0602225897765</v>
      </c>
      <c r="I246" s="13">
        <f t="shared" si="73"/>
        <v>568536.59436666488</v>
      </c>
      <c r="J246" s="15">
        <f t="shared" si="65"/>
        <v>0.7463452362748888</v>
      </c>
      <c r="K246" s="13">
        <f t="shared" si="74"/>
        <v>575526.8541834841</v>
      </c>
      <c r="L246" s="13">
        <f t="shared" si="82"/>
        <v>37223253.167787328</v>
      </c>
      <c r="M246" s="15">
        <f t="shared" si="75"/>
        <v>0.74634523627488869</v>
      </c>
      <c r="N246" s="13">
        <f t="shared" si="66"/>
        <v>0</v>
      </c>
      <c r="O246" s="13">
        <f t="shared" si="76"/>
        <v>-6990.2598168192199</v>
      </c>
      <c r="P246" s="15">
        <f t="shared" si="67"/>
        <v>-9.1479191918729108E-3</v>
      </c>
      <c r="Q246" s="7">
        <f t="shared" si="77"/>
        <v>764136.59436666488</v>
      </c>
      <c r="R246" s="7">
        <f t="shared" si="78"/>
        <v>771126.8541834841</v>
      </c>
      <c r="S246" s="13">
        <f>IF('BANCO DE DADOS'!$AD$32="Sim",R246,Q246)</f>
        <v>771126.8541834841</v>
      </c>
      <c r="T246" s="9">
        <f t="shared" si="79"/>
        <v>242</v>
      </c>
      <c r="U246" s="18">
        <f t="shared" ca="1" si="80"/>
        <v>52048</v>
      </c>
      <c r="V246" s="24"/>
      <c r="W246" s="24"/>
      <c r="X246" s="24"/>
    </row>
    <row r="247" spans="2:24" x14ac:dyDescent="0.2">
      <c r="B247" s="18">
        <f t="shared" ca="1" si="68"/>
        <v>52048</v>
      </c>
      <c r="C247" s="9">
        <f t="shared" si="81"/>
        <v>243</v>
      </c>
      <c r="D247" s="9"/>
      <c r="E247" s="13">
        <f t="shared" si="69"/>
        <v>800</v>
      </c>
      <c r="F247" s="14">
        <f t="shared" si="70"/>
        <v>196400</v>
      </c>
      <c r="G247" s="15">
        <f t="shared" si="71"/>
        <v>0.25203672744588973</v>
      </c>
      <c r="H247" s="13">
        <f t="shared" si="72"/>
        <v>7250.7339176827609</v>
      </c>
      <c r="I247" s="13">
        <f t="shared" si="73"/>
        <v>575787.32828434766</v>
      </c>
      <c r="J247" s="15">
        <f t="shared" si="65"/>
        <v>0.74796327255411033</v>
      </c>
      <c r="K247" s="13">
        <f t="shared" si="74"/>
        <v>582851.50826347526</v>
      </c>
      <c r="L247" s="13">
        <f t="shared" si="82"/>
        <v>37806104.676050805</v>
      </c>
      <c r="M247" s="15">
        <f t="shared" si="75"/>
        <v>0.74796327255411033</v>
      </c>
      <c r="N247" s="13">
        <f t="shared" si="66"/>
        <v>0</v>
      </c>
      <c r="O247" s="13">
        <f t="shared" si="76"/>
        <v>-7064.1799791275989</v>
      </c>
      <c r="P247" s="15">
        <f t="shared" si="67"/>
        <v>-9.1482723432186504E-3</v>
      </c>
      <c r="Q247" s="7">
        <f t="shared" si="77"/>
        <v>772187.32828434766</v>
      </c>
      <c r="R247" s="7">
        <f t="shared" si="78"/>
        <v>779251.50826347526</v>
      </c>
      <c r="S247" s="13">
        <f>IF('BANCO DE DADOS'!$AD$32="Sim",R247,Q247)</f>
        <v>779251.50826347526</v>
      </c>
      <c r="T247" s="9">
        <f t="shared" si="79"/>
        <v>243</v>
      </c>
      <c r="U247" s="18">
        <f t="shared" ca="1" si="80"/>
        <v>52079</v>
      </c>
      <c r="V247" s="24"/>
      <c r="W247" s="24"/>
      <c r="X247" s="24"/>
    </row>
    <row r="248" spans="2:24" x14ac:dyDescent="0.2">
      <c r="B248" s="18">
        <f t="shared" ca="1" si="68"/>
        <v>52079</v>
      </c>
      <c r="C248" s="9">
        <f t="shared" si="81"/>
        <v>244</v>
      </c>
      <c r="D248" s="9"/>
      <c r="E248" s="13">
        <f t="shared" si="69"/>
        <v>800</v>
      </c>
      <c r="F248" s="14">
        <f t="shared" si="70"/>
        <v>197200</v>
      </c>
      <c r="G248" s="15">
        <f t="shared" si="71"/>
        <v>0.25042756331467636</v>
      </c>
      <c r="H248" s="13">
        <f t="shared" si="72"/>
        <v>7327.1256647990767</v>
      </c>
      <c r="I248" s="13">
        <f t="shared" si="73"/>
        <v>583114.45394914679</v>
      </c>
      <c r="J248" s="15">
        <f t="shared" si="65"/>
        <v>0.74957243668532358</v>
      </c>
      <c r="K248" s="13">
        <f t="shared" si="74"/>
        <v>590253.25550369662</v>
      </c>
      <c r="L248" s="13">
        <f t="shared" si="82"/>
        <v>38396357.931554504</v>
      </c>
      <c r="M248" s="15">
        <f t="shared" si="75"/>
        <v>0.7495724366853237</v>
      </c>
      <c r="N248" s="13">
        <f t="shared" si="66"/>
        <v>0</v>
      </c>
      <c r="O248" s="13">
        <f t="shared" si="76"/>
        <v>-7138.8015545498347</v>
      </c>
      <c r="P248" s="15">
        <f t="shared" si="67"/>
        <v>-9.1486214543644376E-3</v>
      </c>
      <c r="Q248" s="7">
        <f t="shared" si="77"/>
        <v>780314.45394914679</v>
      </c>
      <c r="R248" s="7">
        <f t="shared" si="78"/>
        <v>787453.25550369662</v>
      </c>
      <c r="S248" s="13">
        <f>IF('BANCO DE DADOS'!$AD$32="Sim",R248,Q248)</f>
        <v>787453.25550369662</v>
      </c>
      <c r="T248" s="9">
        <f t="shared" si="79"/>
        <v>244</v>
      </c>
      <c r="U248" s="18">
        <f t="shared" ca="1" si="80"/>
        <v>52110</v>
      </c>
      <c r="V248" s="24"/>
      <c r="W248" s="24"/>
      <c r="X248" s="24"/>
    </row>
    <row r="249" spans="2:24" x14ac:dyDescent="0.2">
      <c r="B249" s="18">
        <f t="shared" ca="1" si="68"/>
        <v>52110</v>
      </c>
      <c r="C249" s="9">
        <f t="shared" si="81"/>
        <v>245</v>
      </c>
      <c r="D249" s="9"/>
      <c r="E249" s="13">
        <f t="shared" si="69"/>
        <v>800</v>
      </c>
      <c r="F249" s="14">
        <f t="shared" si="70"/>
        <v>198000</v>
      </c>
      <c r="G249" s="15">
        <f t="shared" si="71"/>
        <v>0.2488272359463726</v>
      </c>
      <c r="H249" s="13">
        <f t="shared" si="72"/>
        <v>7404.2422773856915</v>
      </c>
      <c r="I249" s="13">
        <f t="shared" si="73"/>
        <v>590518.69622653245</v>
      </c>
      <c r="J249" s="15">
        <f t="shared" si="65"/>
        <v>0.75117276405362743</v>
      </c>
      <c r="K249" s="13">
        <f t="shared" si="74"/>
        <v>597732.82742518221</v>
      </c>
      <c r="L249" s="13">
        <f t="shared" si="82"/>
        <v>38994090.758979686</v>
      </c>
      <c r="M249" s="15">
        <f t="shared" si="75"/>
        <v>0.75117276405362743</v>
      </c>
      <c r="N249" s="13">
        <f t="shared" si="66"/>
        <v>0</v>
      </c>
      <c r="O249" s="13">
        <f t="shared" si="76"/>
        <v>-7214.1311986497603</v>
      </c>
      <c r="P249" s="15">
        <f t="shared" si="67"/>
        <v>-9.1489665789449108E-3</v>
      </c>
      <c r="Q249" s="7">
        <f t="shared" si="77"/>
        <v>788518.69622653245</v>
      </c>
      <c r="R249" s="7">
        <f t="shared" si="78"/>
        <v>795732.82742518221</v>
      </c>
      <c r="S249" s="13">
        <f>IF('BANCO DE DADOS'!$AD$32="Sim",R249,Q249)</f>
        <v>795732.82742518221</v>
      </c>
      <c r="T249" s="9">
        <f t="shared" si="79"/>
        <v>245</v>
      </c>
      <c r="U249" s="18">
        <f t="shared" ca="1" si="80"/>
        <v>52140</v>
      </c>
      <c r="V249" s="24"/>
      <c r="W249" s="24"/>
      <c r="X249" s="24"/>
    </row>
    <row r="250" spans="2:24" x14ac:dyDescent="0.2">
      <c r="B250" s="18">
        <f t="shared" ca="1" si="68"/>
        <v>52140</v>
      </c>
      <c r="C250" s="9">
        <f t="shared" si="81"/>
        <v>246</v>
      </c>
      <c r="D250" s="9"/>
      <c r="E250" s="13">
        <f t="shared" si="69"/>
        <v>800</v>
      </c>
      <c r="F250" s="14">
        <f t="shared" si="70"/>
        <v>198800</v>
      </c>
      <c r="G250" s="15">
        <f t="shared" si="71"/>
        <v>0.24723570998028538</v>
      </c>
      <c r="H250" s="13">
        <f t="shared" si="72"/>
        <v>7482.0906335409563</v>
      </c>
      <c r="I250" s="13">
        <f t="shared" si="73"/>
        <v>598000.78686007345</v>
      </c>
      <c r="J250" s="15">
        <f t="shared" si="65"/>
        <v>0.75276429001971468</v>
      </c>
      <c r="K250" s="13">
        <f t="shared" si="74"/>
        <v>605290.96249021776</v>
      </c>
      <c r="L250" s="13">
        <f t="shared" si="82"/>
        <v>39599381.721469902</v>
      </c>
      <c r="M250" s="15">
        <f t="shared" si="75"/>
        <v>0.75276429001971468</v>
      </c>
      <c r="N250" s="13">
        <f t="shared" si="66"/>
        <v>0</v>
      </c>
      <c r="O250" s="13">
        <f t="shared" si="76"/>
        <v>-7290.1756301443093</v>
      </c>
      <c r="P250" s="15">
        <f t="shared" si="67"/>
        <v>-9.1493077697280684E-3</v>
      </c>
      <c r="Q250" s="7">
        <f t="shared" si="77"/>
        <v>796800.78686007345</v>
      </c>
      <c r="R250" s="7">
        <f t="shared" si="78"/>
        <v>804090.96249021776</v>
      </c>
      <c r="S250" s="13">
        <f>IF('BANCO DE DADOS'!$AD$32="Sim",R250,Q250)</f>
        <v>804090.96249021776</v>
      </c>
      <c r="T250" s="9">
        <f t="shared" si="79"/>
        <v>246</v>
      </c>
      <c r="U250" s="18">
        <f t="shared" ca="1" si="80"/>
        <v>52171</v>
      </c>
      <c r="V250" s="24"/>
      <c r="W250" s="24"/>
      <c r="X250" s="24"/>
    </row>
    <row r="251" spans="2:24" x14ac:dyDescent="0.2">
      <c r="B251" s="18">
        <f t="shared" ca="1" si="68"/>
        <v>52171</v>
      </c>
      <c r="C251" s="9">
        <f t="shared" si="81"/>
        <v>247</v>
      </c>
      <c r="D251" s="9"/>
      <c r="E251" s="13">
        <f t="shared" si="69"/>
        <v>800</v>
      </c>
      <c r="F251" s="14">
        <f t="shared" si="70"/>
        <v>199600</v>
      </c>
      <c r="G251" s="15">
        <f t="shared" si="71"/>
        <v>0.24565295008120616</v>
      </c>
      <c r="H251" s="13">
        <f t="shared" si="72"/>
        <v>7560.6776766280764</v>
      </c>
      <c r="I251" s="13">
        <f t="shared" si="73"/>
        <v>605561.46453670156</v>
      </c>
      <c r="J251" s="15">
        <f t="shared" si="65"/>
        <v>0.75434704991879387</v>
      </c>
      <c r="K251" s="13">
        <f t="shared" si="74"/>
        <v>612928.40616820473</v>
      </c>
      <c r="L251" s="13">
        <f t="shared" si="82"/>
        <v>40212310.127638109</v>
      </c>
      <c r="M251" s="15">
        <f t="shared" si="75"/>
        <v>0.75434704991879387</v>
      </c>
      <c r="N251" s="13">
        <f t="shared" si="66"/>
        <v>0</v>
      </c>
      <c r="O251" s="13">
        <f t="shared" si="76"/>
        <v>-7366.9416315031704</v>
      </c>
      <c r="P251" s="15">
        <f t="shared" si="67"/>
        <v>-9.1496450786330008E-3</v>
      </c>
      <c r="Q251" s="7">
        <f t="shared" si="77"/>
        <v>805161.46453670156</v>
      </c>
      <c r="R251" s="7">
        <f t="shared" si="78"/>
        <v>812528.40616820473</v>
      </c>
      <c r="S251" s="13">
        <f>IF('BANCO DE DADOS'!$AD$32="Sim",R251,Q251)</f>
        <v>812528.40616820473</v>
      </c>
      <c r="T251" s="9">
        <f t="shared" si="79"/>
        <v>247</v>
      </c>
      <c r="U251" s="18">
        <f t="shared" ca="1" si="80"/>
        <v>52201</v>
      </c>
      <c r="V251" s="24"/>
      <c r="W251" s="24"/>
      <c r="X251" s="24"/>
    </row>
    <row r="252" spans="2:24" x14ac:dyDescent="0.2">
      <c r="B252" s="18">
        <f t="shared" ca="1" si="68"/>
        <v>52201</v>
      </c>
      <c r="C252" s="9">
        <f t="shared" si="81"/>
        <v>248</v>
      </c>
      <c r="D252" s="9"/>
      <c r="E252" s="13">
        <f t="shared" si="69"/>
        <v>800</v>
      </c>
      <c r="F252" s="14">
        <f t="shared" si="70"/>
        <v>200400</v>
      </c>
      <c r="G252" s="15">
        <f t="shared" si="71"/>
        <v>0.24407892094048245</v>
      </c>
      <c r="H252" s="13">
        <f t="shared" si="72"/>
        <v>7640.0104158943914</v>
      </c>
      <c r="I252" s="13">
        <f t="shared" si="73"/>
        <v>613201.47495259601</v>
      </c>
      <c r="J252" s="15">
        <f t="shared" si="65"/>
        <v>0.75592107905951755</v>
      </c>
      <c r="K252" s="13">
        <f t="shared" si="74"/>
        <v>620645.91100214934</v>
      </c>
      <c r="L252" s="13">
        <f t="shared" si="82"/>
        <v>40832956.038640261</v>
      </c>
      <c r="M252" s="15">
        <f t="shared" si="75"/>
        <v>0.75592107905951755</v>
      </c>
      <c r="N252" s="13">
        <f t="shared" si="66"/>
        <v>0</v>
      </c>
      <c r="O252" s="13">
        <f t="shared" si="76"/>
        <v>-7444.4360495533329</v>
      </c>
      <c r="P252" s="15">
        <f t="shared" si="67"/>
        <v>-9.1499785567461991E-3</v>
      </c>
      <c r="Q252" s="7">
        <f t="shared" si="77"/>
        <v>813601.47495259601</v>
      </c>
      <c r="R252" s="7">
        <f t="shared" si="78"/>
        <v>821045.91100214934</v>
      </c>
      <c r="S252" s="13">
        <f>IF('BANCO DE DADOS'!$AD$32="Sim",R252,Q252)</f>
        <v>821045.91100214934</v>
      </c>
      <c r="T252" s="9">
        <f t="shared" si="79"/>
        <v>248</v>
      </c>
      <c r="U252" s="18">
        <f t="shared" ca="1" si="80"/>
        <v>52232</v>
      </c>
      <c r="V252" s="24"/>
      <c r="W252" s="24"/>
      <c r="X252" s="24"/>
    </row>
    <row r="253" spans="2:24" x14ac:dyDescent="0.2">
      <c r="B253" s="18">
        <f t="shared" ca="1" si="68"/>
        <v>52232</v>
      </c>
      <c r="C253" s="9">
        <f t="shared" si="81"/>
        <v>249</v>
      </c>
      <c r="D253" s="9"/>
      <c r="E253" s="13">
        <f t="shared" si="69"/>
        <v>800</v>
      </c>
      <c r="F253" s="14">
        <f t="shared" si="70"/>
        <v>201200</v>
      </c>
      <c r="G253" s="15">
        <f t="shared" si="71"/>
        <v>0.24251358727708147</v>
      </c>
      <c r="H253" s="13">
        <f t="shared" si="72"/>
        <v>7720.0959270965377</v>
      </c>
      <c r="I253" s="13">
        <f t="shared" si="73"/>
        <v>620921.57087969256</v>
      </c>
      <c r="J253" s="15">
        <f t="shared" si="65"/>
        <v>0.7574864127229185</v>
      </c>
      <c r="K253" s="13">
        <f t="shared" si="74"/>
        <v>628444.23667578248</v>
      </c>
      <c r="L253" s="13">
        <f t="shared" si="82"/>
        <v>41461400.275316045</v>
      </c>
      <c r="M253" s="15">
        <f t="shared" si="75"/>
        <v>0.7574864127229185</v>
      </c>
      <c r="N253" s="13">
        <f t="shared" si="66"/>
        <v>0</v>
      </c>
      <c r="O253" s="13">
        <f t="shared" si="76"/>
        <v>-7522.6657960899174</v>
      </c>
      <c r="P253" s="15">
        <f t="shared" si="67"/>
        <v>-9.1503082543381749E-3</v>
      </c>
      <c r="Q253" s="7">
        <f t="shared" si="77"/>
        <v>822121.57087969256</v>
      </c>
      <c r="R253" s="7">
        <f t="shared" si="78"/>
        <v>829644.23667578248</v>
      </c>
      <c r="S253" s="13">
        <f>IF('BANCO DE DADOS'!$AD$32="Sim",R253,Q253)</f>
        <v>829644.23667578248</v>
      </c>
      <c r="T253" s="9">
        <f t="shared" si="79"/>
        <v>249</v>
      </c>
      <c r="U253" s="18">
        <f t="shared" ca="1" si="80"/>
        <v>52263</v>
      </c>
      <c r="V253" s="24"/>
      <c r="W253" s="24"/>
      <c r="X253" s="24"/>
    </row>
    <row r="254" spans="2:24" x14ac:dyDescent="0.2">
      <c r="B254" s="18">
        <f t="shared" ca="1" si="68"/>
        <v>52263</v>
      </c>
      <c r="C254" s="9">
        <f t="shared" si="81"/>
        <v>250</v>
      </c>
      <c r="D254" s="9"/>
      <c r="E254" s="13">
        <f t="shared" si="69"/>
        <v>800</v>
      </c>
      <c r="F254" s="14">
        <f t="shared" si="70"/>
        <v>202000</v>
      </c>
      <c r="G254" s="15">
        <f t="shared" si="71"/>
        <v>0.24095691383864601</v>
      </c>
      <c r="H254" s="13">
        <f t="shared" si="72"/>
        <v>7800.9413531315413</v>
      </c>
      <c r="I254" s="13">
        <f t="shared" si="73"/>
        <v>628722.51223282411</v>
      </c>
      <c r="J254" s="15">
        <f t="shared" si="65"/>
        <v>0.75904308616135396</v>
      </c>
      <c r="K254" s="13">
        <f t="shared" si="74"/>
        <v>636324.15008131682</v>
      </c>
      <c r="L254" s="13">
        <f t="shared" si="82"/>
        <v>42097724.425397359</v>
      </c>
      <c r="M254" s="15">
        <f t="shared" si="75"/>
        <v>0.75904308616135396</v>
      </c>
      <c r="N254" s="13">
        <f t="shared" si="66"/>
        <v>0</v>
      </c>
      <c r="O254" s="13">
        <f t="shared" si="76"/>
        <v>-7601.6378484927118</v>
      </c>
      <c r="P254" s="15">
        <f t="shared" si="67"/>
        <v>-9.1506342208795503E-3</v>
      </c>
      <c r="Q254" s="7">
        <f t="shared" si="77"/>
        <v>830722.51223282411</v>
      </c>
      <c r="R254" s="7">
        <f t="shared" si="78"/>
        <v>838324.15008131682</v>
      </c>
      <c r="S254" s="13">
        <f>IF('BANCO DE DADOS'!$AD$32="Sim",R254,Q254)</f>
        <v>838324.15008131682</v>
      </c>
      <c r="T254" s="9">
        <f t="shared" si="79"/>
        <v>250</v>
      </c>
      <c r="U254" s="18">
        <f t="shared" ca="1" si="80"/>
        <v>52291</v>
      </c>
      <c r="V254" s="24"/>
      <c r="W254" s="24"/>
      <c r="X254" s="24"/>
    </row>
    <row r="255" spans="2:24" x14ac:dyDescent="0.2">
      <c r="B255" s="18">
        <f t="shared" ca="1" si="68"/>
        <v>52291</v>
      </c>
      <c r="C255" s="9">
        <f t="shared" si="81"/>
        <v>251</v>
      </c>
      <c r="D255" s="9"/>
      <c r="E255" s="13">
        <f t="shared" si="69"/>
        <v>800</v>
      </c>
      <c r="F255" s="14">
        <f t="shared" si="70"/>
        <v>202800</v>
      </c>
      <c r="G255" s="15">
        <f t="shared" si="71"/>
        <v>0.23940886540254275</v>
      </c>
      <c r="H255" s="13">
        <f t="shared" si="72"/>
        <v>7882.5539046738995</v>
      </c>
      <c r="I255" s="13">
        <f t="shared" si="73"/>
        <v>636605.06613749801</v>
      </c>
      <c r="J255" s="15">
        <f t="shared" si="65"/>
        <v>0.7605911345974572</v>
      </c>
      <c r="K255" s="13">
        <f t="shared" si="74"/>
        <v>644286.42538784642</v>
      </c>
      <c r="L255" s="13">
        <f t="shared" si="82"/>
        <v>42742010.850785203</v>
      </c>
      <c r="M255" s="15">
        <f t="shared" si="75"/>
        <v>0.7605911345974572</v>
      </c>
      <c r="N255" s="13">
        <f t="shared" si="66"/>
        <v>0</v>
      </c>
      <c r="O255" s="13">
        <f t="shared" si="76"/>
        <v>-7681.3592503484106</v>
      </c>
      <c r="P255" s="15">
        <f t="shared" si="67"/>
        <v>-9.1509565050566094E-3</v>
      </c>
      <c r="Q255" s="7">
        <f t="shared" si="77"/>
        <v>839405.06613749801</v>
      </c>
      <c r="R255" s="7">
        <f t="shared" si="78"/>
        <v>847086.42538784642</v>
      </c>
      <c r="S255" s="13">
        <f>IF('BANCO DE DADOS'!$AD$32="Sim",R255,Q255)</f>
        <v>847086.42538784642</v>
      </c>
      <c r="T255" s="9">
        <f t="shared" si="79"/>
        <v>251</v>
      </c>
      <c r="U255" s="18">
        <f t="shared" ca="1" si="80"/>
        <v>52322</v>
      </c>
      <c r="V255" s="24"/>
      <c r="W255" s="24"/>
      <c r="X255" s="24"/>
    </row>
    <row r="256" spans="2:24" x14ac:dyDescent="0.2">
      <c r="B256" s="18">
        <f t="shared" ca="1" si="68"/>
        <v>52322</v>
      </c>
      <c r="C256" s="9">
        <f t="shared" si="81"/>
        <v>252</v>
      </c>
      <c r="D256" s="9">
        <v>21</v>
      </c>
      <c r="E256" s="13">
        <f t="shared" si="69"/>
        <v>800</v>
      </c>
      <c r="F256" s="14">
        <f t="shared" si="70"/>
        <v>203600</v>
      </c>
      <c r="G256" s="15">
        <f t="shared" si="71"/>
        <v>0.23786940677690252</v>
      </c>
      <c r="H256" s="13">
        <f t="shared" si="72"/>
        <v>7964.940860818705</v>
      </c>
      <c r="I256" s="13">
        <f t="shared" si="73"/>
        <v>644570.00699831673</v>
      </c>
      <c r="J256" s="15">
        <f t="shared" si="65"/>
        <v>0.76213059322309751</v>
      </c>
      <c r="K256" s="13">
        <f t="shared" si="74"/>
        <v>652331.84411039553</v>
      </c>
      <c r="L256" s="13">
        <f t="shared" si="82"/>
        <v>43394342.694895595</v>
      </c>
      <c r="M256" s="15">
        <f t="shared" si="75"/>
        <v>0.76213059322309751</v>
      </c>
      <c r="N256" s="13">
        <f t="shared" si="66"/>
        <v>0</v>
      </c>
      <c r="O256" s="13">
        <f t="shared" si="76"/>
        <v>-7761.8371120787924</v>
      </c>
      <c r="P256" s="15">
        <f t="shared" si="67"/>
        <v>-9.1512751547865052E-3</v>
      </c>
      <c r="Q256" s="7">
        <f t="shared" si="77"/>
        <v>848170.00699831673</v>
      </c>
      <c r="R256" s="7">
        <f t="shared" si="78"/>
        <v>855931.84411039553</v>
      </c>
      <c r="S256" s="13">
        <f>IF('BANCO DE DADOS'!$AD$32="Sim",R256,Q256)</f>
        <v>855931.84411039553</v>
      </c>
      <c r="T256" s="9">
        <f t="shared" si="79"/>
        <v>252</v>
      </c>
      <c r="U256" s="18">
        <f t="shared" ca="1" si="80"/>
        <v>52352</v>
      </c>
      <c r="V256" s="24"/>
      <c r="W256" s="24"/>
      <c r="X256" s="24"/>
    </row>
    <row r="257" spans="2:24" x14ac:dyDescent="0.2">
      <c r="B257" s="18">
        <f t="shared" ca="1" si="68"/>
        <v>52352</v>
      </c>
      <c r="C257" s="9">
        <f t="shared" si="81"/>
        <v>253</v>
      </c>
      <c r="D257" s="9"/>
      <c r="E257" s="13">
        <f t="shared" si="69"/>
        <v>800</v>
      </c>
      <c r="F257" s="14">
        <f t="shared" si="70"/>
        <v>204400</v>
      </c>
      <c r="G257" s="15">
        <f t="shared" si="71"/>
        <v>0.23633850280165281</v>
      </c>
      <c r="H257" s="13">
        <f t="shared" si="72"/>
        <v>8048.1095697308801</v>
      </c>
      <c r="I257" s="13">
        <f t="shared" si="73"/>
        <v>652618.11656804767</v>
      </c>
      <c r="J257" s="15">
        <f t="shared" si="65"/>
        <v>0.76366149719834719</v>
      </c>
      <c r="K257" s="13">
        <f t="shared" si="74"/>
        <v>660461.1951796225</v>
      </c>
      <c r="L257" s="13">
        <f t="shared" si="82"/>
        <v>44054803.890075214</v>
      </c>
      <c r="M257" s="15">
        <f t="shared" si="75"/>
        <v>0.76366149719834719</v>
      </c>
      <c r="N257" s="13">
        <f t="shared" si="66"/>
        <v>0</v>
      </c>
      <c r="O257" s="13">
        <f t="shared" si="76"/>
        <v>-7843.0786115748342</v>
      </c>
      <c r="P257" s="15">
        <f t="shared" si="67"/>
        <v>-9.1515902172321119E-3</v>
      </c>
      <c r="Q257" s="7">
        <f t="shared" si="77"/>
        <v>857018.11656804767</v>
      </c>
      <c r="R257" s="7">
        <f t="shared" si="78"/>
        <v>864861.1951796225</v>
      </c>
      <c r="S257" s="13">
        <f>IF('BANCO DE DADOS'!$AD$32="Sim",R257,Q257)</f>
        <v>864861.1951796225</v>
      </c>
      <c r="T257" s="9">
        <f t="shared" si="79"/>
        <v>253</v>
      </c>
      <c r="U257" s="18">
        <f t="shared" ca="1" si="80"/>
        <v>52383</v>
      </c>
      <c r="V257" s="24"/>
      <c r="W257" s="24"/>
      <c r="X257" s="24"/>
    </row>
    <row r="258" spans="2:24" x14ac:dyDescent="0.2">
      <c r="B258" s="18">
        <f t="shared" ca="1" si="68"/>
        <v>52383</v>
      </c>
      <c r="C258" s="9">
        <f t="shared" si="81"/>
        <v>254</v>
      </c>
      <c r="D258" s="9"/>
      <c r="E258" s="13">
        <f t="shared" si="69"/>
        <v>800</v>
      </c>
      <c r="F258" s="14">
        <f t="shared" si="70"/>
        <v>205200</v>
      </c>
      <c r="G258" s="15">
        <f t="shared" si="71"/>
        <v>0.23481611834954208</v>
      </c>
      <c r="H258" s="13">
        <f t="shared" si="72"/>
        <v>8132.0674493005599</v>
      </c>
      <c r="I258" s="13">
        <f t="shared" si="73"/>
        <v>660750.18401734822</v>
      </c>
      <c r="J258" s="15">
        <f t="shared" si="65"/>
        <v>0.76518388165045792</v>
      </c>
      <c r="K258" s="13">
        <f t="shared" si="74"/>
        <v>668675.27501218556</v>
      </c>
      <c r="L258" s="13">
        <f t="shared" si="82"/>
        <v>44723479.165087402</v>
      </c>
      <c r="M258" s="15">
        <f t="shared" si="75"/>
        <v>0.76518388165045792</v>
      </c>
      <c r="N258" s="13">
        <f t="shared" si="66"/>
        <v>0</v>
      </c>
      <c r="O258" s="13">
        <f t="shared" si="76"/>
        <v>-7925.0909948373446</v>
      </c>
      <c r="P258" s="15">
        <f t="shared" si="67"/>
        <v>-9.1519017388170861E-3</v>
      </c>
      <c r="Q258" s="7">
        <f t="shared" si="77"/>
        <v>865950.18401734822</v>
      </c>
      <c r="R258" s="7">
        <f t="shared" si="78"/>
        <v>873875.27501218556</v>
      </c>
      <c r="S258" s="13">
        <f>IF('BANCO DE DADOS'!$AD$32="Sim",R258,Q258)</f>
        <v>873875.27501218556</v>
      </c>
      <c r="T258" s="9">
        <f t="shared" si="79"/>
        <v>254</v>
      </c>
      <c r="U258" s="18">
        <f t="shared" ca="1" si="80"/>
        <v>52413</v>
      </c>
      <c r="V258" s="24"/>
      <c r="W258" s="24"/>
      <c r="X258" s="24"/>
    </row>
    <row r="259" spans="2:24" x14ac:dyDescent="0.2">
      <c r="B259" s="18">
        <f t="shared" ca="1" si="68"/>
        <v>52413</v>
      </c>
      <c r="C259" s="9">
        <f t="shared" si="81"/>
        <v>255</v>
      </c>
      <c r="D259" s="9"/>
      <c r="E259" s="13">
        <f t="shared" si="69"/>
        <v>800</v>
      </c>
      <c r="F259" s="14">
        <f t="shared" si="70"/>
        <v>206000</v>
      </c>
      <c r="G259" s="15">
        <f t="shared" si="71"/>
        <v>0.23330221832715661</v>
      </c>
      <c r="H259" s="13">
        <f t="shared" si="72"/>
        <v>8216.8219878047021</v>
      </c>
      <c r="I259" s="13">
        <f t="shared" si="73"/>
        <v>668967.00600515294</v>
      </c>
      <c r="J259" s="15">
        <f t="shared" si="65"/>
        <v>0.76669778167284341</v>
      </c>
      <c r="K259" s="13">
        <f t="shared" si="74"/>
        <v>676974.88758177566</v>
      </c>
      <c r="L259" s="13">
        <f t="shared" si="82"/>
        <v>45400454.052669175</v>
      </c>
      <c r="M259" s="15">
        <f t="shared" si="75"/>
        <v>0.76669778167284341</v>
      </c>
      <c r="N259" s="13">
        <f t="shared" si="66"/>
        <v>0</v>
      </c>
      <c r="O259" s="13">
        <f t="shared" si="76"/>
        <v>-8007.8815766227199</v>
      </c>
      <c r="P259" s="15">
        <f t="shared" si="67"/>
        <v>-9.1522097652394895E-3</v>
      </c>
      <c r="Q259" s="7">
        <f t="shared" si="77"/>
        <v>874967.00600515294</v>
      </c>
      <c r="R259" s="7">
        <f t="shared" si="78"/>
        <v>882974.88758177566</v>
      </c>
      <c r="S259" s="13">
        <f>IF('BANCO DE DADOS'!$AD$32="Sim",R259,Q259)</f>
        <v>882974.88758177566</v>
      </c>
      <c r="T259" s="9">
        <f t="shared" si="79"/>
        <v>255</v>
      </c>
      <c r="U259" s="18">
        <f t="shared" ca="1" si="80"/>
        <v>52444</v>
      </c>
      <c r="V259" s="24"/>
      <c r="W259" s="24"/>
      <c r="X259" s="24"/>
    </row>
    <row r="260" spans="2:24" x14ac:dyDescent="0.2">
      <c r="B260" s="18">
        <f t="shared" ca="1" si="68"/>
        <v>52444</v>
      </c>
      <c r="C260" s="9">
        <f t="shared" si="81"/>
        <v>256</v>
      </c>
      <c r="D260" s="9"/>
      <c r="E260" s="13">
        <f t="shared" si="69"/>
        <v>800</v>
      </c>
      <c r="F260" s="14">
        <f t="shared" si="70"/>
        <v>206800</v>
      </c>
      <c r="G260" s="15">
        <f t="shared" si="71"/>
        <v>0.23179676767592894</v>
      </c>
      <c r="H260" s="13">
        <f t="shared" si="72"/>
        <v>8302.3807445749771</v>
      </c>
      <c r="I260" s="13">
        <f t="shared" si="73"/>
        <v>677269.38674972788</v>
      </c>
      <c r="J260" s="15">
        <f t="shared" si="65"/>
        <v>0.76820323232407106</v>
      </c>
      <c r="K260" s="13">
        <f t="shared" si="74"/>
        <v>685360.84449082357</v>
      </c>
      <c r="L260" s="13">
        <f t="shared" si="82"/>
        <v>46085814.897160001</v>
      </c>
      <c r="M260" s="15">
        <f t="shared" si="75"/>
        <v>0.76820323232407106</v>
      </c>
      <c r="N260" s="13">
        <f t="shared" si="66"/>
        <v>0</v>
      </c>
      <c r="O260" s="13">
        <f t="shared" si="76"/>
        <v>-8091.4577410956845</v>
      </c>
      <c r="P260" s="15">
        <f t="shared" si="67"/>
        <v>-9.152514341486076E-3</v>
      </c>
      <c r="Q260" s="7">
        <f t="shared" si="77"/>
        <v>884069.38674972788</v>
      </c>
      <c r="R260" s="7">
        <f t="shared" si="78"/>
        <v>892160.84449082357</v>
      </c>
      <c r="S260" s="13">
        <f>IF('BANCO DE DADOS'!$AD$32="Sim",R260,Q260)</f>
        <v>892160.84449082357</v>
      </c>
      <c r="T260" s="9">
        <f t="shared" si="79"/>
        <v>256</v>
      </c>
      <c r="U260" s="18">
        <f t="shared" ca="1" si="80"/>
        <v>52475</v>
      </c>
      <c r="V260" s="24"/>
      <c r="W260" s="24"/>
      <c r="X260" s="24"/>
    </row>
    <row r="261" spans="2:24" x14ac:dyDescent="0.2">
      <c r="B261" s="18">
        <f t="shared" ca="1" si="68"/>
        <v>52475</v>
      </c>
      <c r="C261" s="9">
        <f t="shared" si="81"/>
        <v>257</v>
      </c>
      <c r="D261" s="9"/>
      <c r="E261" s="13">
        <f t="shared" si="69"/>
        <v>800</v>
      </c>
      <c r="F261" s="14">
        <f t="shared" si="70"/>
        <v>207600</v>
      </c>
      <c r="G261" s="15">
        <f t="shared" si="71"/>
        <v>0.23029973137313842</v>
      </c>
      <c r="H261" s="13">
        <f t="shared" si="72"/>
        <v>8388.7513506719843</v>
      </c>
      <c r="I261" s="13">
        <f t="shared" si="73"/>
        <v>685658.13810039987</v>
      </c>
      <c r="J261" s="15">
        <f t="shared" ref="J261:J324" si="83">1-G261</f>
        <v>0.76970026862686158</v>
      </c>
      <c r="K261" s="13">
        <f t="shared" si="74"/>
        <v>693833.96504288737</v>
      </c>
      <c r="L261" s="13">
        <f t="shared" si="82"/>
        <v>46779648.86220289</v>
      </c>
      <c r="M261" s="15">
        <f t="shared" si="75"/>
        <v>0.76970026862686158</v>
      </c>
      <c r="N261" s="13">
        <f t="shared" ref="N261:N324" si="84">Q261*Inflação</f>
        <v>0</v>
      </c>
      <c r="O261" s="13">
        <f t="shared" si="76"/>
        <v>-8175.8269424875034</v>
      </c>
      <c r="P261" s="15">
        <f t="shared" ref="P261:P324" si="85">O261/Q261</f>
        <v>-9.1528155118454253E-3</v>
      </c>
      <c r="Q261" s="7">
        <f t="shared" si="77"/>
        <v>893258.13810039987</v>
      </c>
      <c r="R261" s="7">
        <f t="shared" si="78"/>
        <v>901433.96504288737</v>
      </c>
      <c r="S261" s="13">
        <f>IF('BANCO DE DADOS'!$AD$32="Sim",R261,Q261)</f>
        <v>901433.96504288737</v>
      </c>
      <c r="T261" s="9">
        <f t="shared" si="79"/>
        <v>257</v>
      </c>
      <c r="U261" s="18">
        <f t="shared" ca="1" si="80"/>
        <v>52505</v>
      </c>
      <c r="V261" s="24"/>
      <c r="W261" s="24"/>
      <c r="X261" s="24"/>
    </row>
    <row r="262" spans="2:24" x14ac:dyDescent="0.2">
      <c r="B262" s="18">
        <f t="shared" ref="B262:B325" ca="1" si="86">DATE(YEAR(B261),MONTH(B261)+1,1)</f>
        <v>52505</v>
      </c>
      <c r="C262" s="9">
        <f t="shared" si="81"/>
        <v>258</v>
      </c>
      <c r="D262" s="9"/>
      <c r="E262" s="13">
        <f t="shared" ref="E262:E325" si="87">IF($AE$33,IF($AE$34,$E261*(1+Inflação)*(1+Crescimento_Salário),$E261*(1+Inflação)),IF($AE$34,$E261*(1+Crescimento_Salário),$E261))</f>
        <v>800</v>
      </c>
      <c r="F262" s="14">
        <f t="shared" ref="F262:F325" si="88">F261+E262</f>
        <v>208400</v>
      </c>
      <c r="G262" s="15">
        <f t="shared" ref="G262:G325" si="89">IF(F262&lt;=0,0,F262/S262)</f>
        <v>0.22881107443290363</v>
      </c>
      <c r="H262" s="13">
        <f t="shared" ref="H262:H325" si="90">Q261*Taxa</f>
        <v>8475.9415095658806</v>
      </c>
      <c r="I262" s="13">
        <f t="shared" ref="I262:I325" si="91">I261+H262</f>
        <v>694134.07960996579</v>
      </c>
      <c r="J262" s="15">
        <f t="shared" si="83"/>
        <v>0.77118892556709639</v>
      </c>
      <c r="K262" s="13">
        <f t="shared" ref="K262:K325" si="92">R262-F262</f>
        <v>702395.0763157272</v>
      </c>
      <c r="L262" s="13">
        <f t="shared" si="82"/>
        <v>47482043.938518621</v>
      </c>
      <c r="M262" s="15">
        <f t="shared" ref="M262:M325" si="93">K262/R262</f>
        <v>0.77118892556709639</v>
      </c>
      <c r="N262" s="13">
        <f t="shared" si="84"/>
        <v>0</v>
      </c>
      <c r="O262" s="13">
        <f t="shared" ref="O262:O325" si="94">Q262-R262</f>
        <v>-8260.9967057614122</v>
      </c>
      <c r="P262" s="15">
        <f t="shared" si="85"/>
        <v>-9.1531133199218798E-3</v>
      </c>
      <c r="Q262" s="7">
        <f t="shared" ref="Q262:Q325" si="95">Q261+E262+H262</f>
        <v>902534.07960996579</v>
      </c>
      <c r="R262" s="7">
        <f t="shared" ref="R262:R325" si="96">(R261+E262)*(1+((1+Taxa)/(1+Inflação)-1))</f>
        <v>910795.0763157272</v>
      </c>
      <c r="S262" s="13">
        <f>IF('BANCO DE DADOS'!$AD$32="Sim",R262,Q262)</f>
        <v>910795.0763157272</v>
      </c>
      <c r="T262" s="9">
        <f t="shared" ref="T262:T325" si="97">C262</f>
        <v>258</v>
      </c>
      <c r="U262" s="18">
        <f t="shared" ref="U262:U325" ca="1" si="98">DATE(YEAR(U261),MONTH(U261)+1,1)</f>
        <v>52536</v>
      </c>
      <c r="V262" s="24"/>
      <c r="W262" s="24"/>
      <c r="X262" s="24"/>
    </row>
    <row r="263" spans="2:24" x14ac:dyDescent="0.2">
      <c r="B263" s="18">
        <f t="shared" ca="1" si="86"/>
        <v>52536</v>
      </c>
      <c r="C263" s="9">
        <f t="shared" ref="C263:C326" si="99">C262+1</f>
        <v>259</v>
      </c>
      <c r="D263" s="9"/>
      <c r="E263" s="13">
        <f t="shared" si="87"/>
        <v>800</v>
      </c>
      <c r="F263" s="14">
        <f t="shared" si="88"/>
        <v>209200</v>
      </c>
      <c r="G263" s="15">
        <f t="shared" si="89"/>
        <v>0.22733076190716697</v>
      </c>
      <c r="H263" s="13">
        <f t="shared" si="90"/>
        <v>8563.9589978234562</v>
      </c>
      <c r="I263" s="13">
        <f t="shared" si="91"/>
        <v>702698.0386077892</v>
      </c>
      <c r="J263" s="15">
        <f t="shared" si="83"/>
        <v>0.77266923809283306</v>
      </c>
      <c r="K263" s="13">
        <f t="shared" si="92"/>
        <v>711045.01323507261</v>
      </c>
      <c r="L263" s="13">
        <f t="shared" ref="L263:L326" si="100">L262+K263</f>
        <v>48193088.951753691</v>
      </c>
      <c r="M263" s="15">
        <f t="shared" si="93"/>
        <v>0.77266923809283306</v>
      </c>
      <c r="N263" s="13">
        <f t="shared" si="84"/>
        <v>0</v>
      </c>
      <c r="O263" s="13">
        <f t="shared" si="94"/>
        <v>-8346.9746272834018</v>
      </c>
      <c r="P263" s="15">
        <f t="shared" si="85"/>
        <v>-9.1534078086480761E-3</v>
      </c>
      <c r="Q263" s="7">
        <f t="shared" si="95"/>
        <v>911898.0386077892</v>
      </c>
      <c r="R263" s="7">
        <f t="shared" si="96"/>
        <v>920245.01323507261</v>
      </c>
      <c r="S263" s="13">
        <f>IF('BANCO DE DADOS'!$AD$32="Sim",R263,Q263)</f>
        <v>920245.01323507261</v>
      </c>
      <c r="T263" s="9">
        <f t="shared" si="97"/>
        <v>259</v>
      </c>
      <c r="U263" s="18">
        <f t="shared" ca="1" si="98"/>
        <v>52566</v>
      </c>
      <c r="V263" s="24"/>
      <c r="W263" s="24"/>
      <c r="X263" s="24"/>
    </row>
    <row r="264" spans="2:24" x14ac:dyDescent="0.2">
      <c r="B264" s="18">
        <f t="shared" ca="1" si="86"/>
        <v>52566</v>
      </c>
      <c r="C264" s="9">
        <f t="shared" si="99"/>
        <v>260</v>
      </c>
      <c r="D264" s="9"/>
      <c r="E264" s="13">
        <f t="shared" si="87"/>
        <v>800</v>
      </c>
      <c r="F264" s="14">
        <f t="shared" si="88"/>
        <v>210000</v>
      </c>
      <c r="G264" s="15">
        <f t="shared" si="89"/>
        <v>0.2258587588866707</v>
      </c>
      <c r="H264" s="13">
        <f t="shared" si="90"/>
        <v>8652.8116658017279</v>
      </c>
      <c r="I264" s="13">
        <f t="shared" si="91"/>
        <v>711350.85027359088</v>
      </c>
      <c r="J264" s="15">
        <f t="shared" si="83"/>
        <v>0.77414124111332927</v>
      </c>
      <c r="K264" s="13">
        <f t="shared" si="92"/>
        <v>719784.61864909052</v>
      </c>
      <c r="L264" s="13">
        <f t="shared" si="100"/>
        <v>48912873.570402779</v>
      </c>
      <c r="M264" s="15">
        <f t="shared" si="93"/>
        <v>0.77414124111332927</v>
      </c>
      <c r="N264" s="13">
        <f t="shared" si="84"/>
        <v>0</v>
      </c>
      <c r="O264" s="13">
        <f t="shared" si="94"/>
        <v>-8433.7683754996397</v>
      </c>
      <c r="P264" s="15">
        <f t="shared" si="85"/>
        <v>-9.1536990202975028E-3</v>
      </c>
      <c r="Q264" s="7">
        <f t="shared" si="95"/>
        <v>921350.85027359088</v>
      </c>
      <c r="R264" s="7">
        <f t="shared" si="96"/>
        <v>929784.61864909052</v>
      </c>
      <c r="S264" s="13">
        <f>IF('BANCO DE DADOS'!$AD$32="Sim",R264,Q264)</f>
        <v>929784.61864909052</v>
      </c>
      <c r="T264" s="9">
        <f t="shared" si="97"/>
        <v>260</v>
      </c>
      <c r="U264" s="18">
        <f t="shared" ca="1" si="98"/>
        <v>52597</v>
      </c>
      <c r="V264" s="24"/>
      <c r="W264" s="24"/>
      <c r="X264" s="24"/>
    </row>
    <row r="265" spans="2:24" x14ac:dyDescent="0.2">
      <c r="B265" s="18">
        <f t="shared" ca="1" si="86"/>
        <v>52597</v>
      </c>
      <c r="C265" s="9">
        <f t="shared" si="99"/>
        <v>261</v>
      </c>
      <c r="D265" s="9"/>
      <c r="E265" s="13">
        <f t="shared" si="87"/>
        <v>800</v>
      </c>
      <c r="F265" s="14">
        <f t="shared" si="88"/>
        <v>210800</v>
      </c>
      <c r="G265" s="15">
        <f t="shared" si="89"/>
        <v>0.22439503050192519</v>
      </c>
      <c r="H265" s="13">
        <f t="shared" si="90"/>
        <v>8742.5074383481315</v>
      </c>
      <c r="I265" s="13">
        <f t="shared" si="91"/>
        <v>720093.35771193902</v>
      </c>
      <c r="J265" s="15">
        <f t="shared" si="83"/>
        <v>0.77560496949807478</v>
      </c>
      <c r="K265" s="13">
        <f t="shared" si="92"/>
        <v>728614.74340355967</v>
      </c>
      <c r="L265" s="13">
        <f t="shared" si="100"/>
        <v>49641488.31380634</v>
      </c>
      <c r="M265" s="15">
        <f t="shared" si="93"/>
        <v>0.77560496949807478</v>
      </c>
      <c r="N265" s="13">
        <f t="shared" si="84"/>
        <v>0</v>
      </c>
      <c r="O265" s="13">
        <f t="shared" si="94"/>
        <v>-8521.3856916206423</v>
      </c>
      <c r="P265" s="15">
        <f t="shared" si="85"/>
        <v>-9.1539869964971307E-3</v>
      </c>
      <c r="Q265" s="7">
        <f t="shared" si="95"/>
        <v>930893.35771193902</v>
      </c>
      <c r="R265" s="7">
        <f t="shared" si="96"/>
        <v>939414.74340355967</v>
      </c>
      <c r="S265" s="13">
        <f>IF('BANCO DE DADOS'!$AD$32="Sim",R265,Q265)</f>
        <v>939414.74340355967</v>
      </c>
      <c r="T265" s="9">
        <f t="shared" si="97"/>
        <v>261</v>
      </c>
      <c r="U265" s="18">
        <f t="shared" ca="1" si="98"/>
        <v>52628</v>
      </c>
      <c r="V265" s="24"/>
      <c r="W265" s="24"/>
      <c r="X265" s="24"/>
    </row>
    <row r="266" spans="2:24" x14ac:dyDescent="0.2">
      <c r="B266" s="18">
        <f t="shared" ca="1" si="86"/>
        <v>52628</v>
      </c>
      <c r="C266" s="9">
        <f t="shared" si="99"/>
        <v>262</v>
      </c>
      <c r="D266" s="9"/>
      <c r="E266" s="13">
        <f t="shared" si="87"/>
        <v>800</v>
      </c>
      <c r="F266" s="14">
        <f t="shared" si="88"/>
        <v>211600</v>
      </c>
      <c r="G266" s="15">
        <f t="shared" si="89"/>
        <v>0.22293954192416879</v>
      </c>
      <c r="H266" s="13">
        <f t="shared" si="90"/>
        <v>8833.0543155073356</v>
      </c>
      <c r="I266" s="13">
        <f t="shared" si="91"/>
        <v>728926.41202744632</v>
      </c>
      <c r="J266" s="15">
        <f t="shared" si="83"/>
        <v>0.77706045807583124</v>
      </c>
      <c r="K266" s="13">
        <f t="shared" si="92"/>
        <v>737536.24641775817</v>
      </c>
      <c r="L266" s="13">
        <f t="shared" si="100"/>
        <v>50379024.560224101</v>
      </c>
      <c r="M266" s="15">
        <f t="shared" si="93"/>
        <v>0.77706045807583124</v>
      </c>
      <c r="N266" s="13">
        <f t="shared" si="84"/>
        <v>0</v>
      </c>
      <c r="O266" s="13">
        <f t="shared" si="94"/>
        <v>-8609.8343903118512</v>
      </c>
      <c r="P266" s="15">
        <f t="shared" si="85"/>
        <v>-9.1542717782396518E-3</v>
      </c>
      <c r="Q266" s="7">
        <f t="shared" si="95"/>
        <v>940526.41202744632</v>
      </c>
      <c r="R266" s="7">
        <f t="shared" si="96"/>
        <v>949136.24641775817</v>
      </c>
      <c r="S266" s="13">
        <f>IF('BANCO DE DADOS'!$AD$32="Sim",R266,Q266)</f>
        <v>949136.24641775817</v>
      </c>
      <c r="T266" s="9">
        <f t="shared" si="97"/>
        <v>262</v>
      </c>
      <c r="U266" s="18">
        <f t="shared" ca="1" si="98"/>
        <v>52657</v>
      </c>
      <c r="V266" s="24"/>
      <c r="W266" s="24"/>
      <c r="X266" s="24"/>
    </row>
    <row r="267" spans="2:24" x14ac:dyDescent="0.2">
      <c r="B267" s="18">
        <f t="shared" ca="1" si="86"/>
        <v>52657</v>
      </c>
      <c r="C267" s="9">
        <f t="shared" si="99"/>
        <v>263</v>
      </c>
      <c r="D267" s="9"/>
      <c r="E267" s="13">
        <f t="shared" si="87"/>
        <v>800</v>
      </c>
      <c r="F267" s="14">
        <f t="shared" si="88"/>
        <v>212400</v>
      </c>
      <c r="G267" s="15">
        <f t="shared" si="89"/>
        <v>0.22149225836631958</v>
      </c>
      <c r="H267" s="13">
        <f t="shared" si="90"/>
        <v>8924.460373234775</v>
      </c>
      <c r="I267" s="13">
        <f t="shared" si="91"/>
        <v>737850.87240068114</v>
      </c>
      <c r="J267" s="15">
        <f t="shared" si="83"/>
        <v>0.77850774163368042</v>
      </c>
      <c r="K267" s="13">
        <f t="shared" si="92"/>
        <v>746549.99476107128</v>
      </c>
      <c r="L267" s="13">
        <f t="shared" si="100"/>
        <v>51125574.554985173</v>
      </c>
      <c r="M267" s="15">
        <f t="shared" si="93"/>
        <v>0.77850774163368042</v>
      </c>
      <c r="N267" s="13">
        <f t="shared" si="84"/>
        <v>0</v>
      </c>
      <c r="O267" s="13">
        <f t="shared" si="94"/>
        <v>-8699.1223603901453</v>
      </c>
      <c r="P267" s="15">
        <f t="shared" si="85"/>
        <v>-9.1545534058947841E-3</v>
      </c>
      <c r="Q267" s="7">
        <f t="shared" si="95"/>
        <v>950250.87240068114</v>
      </c>
      <c r="R267" s="7">
        <f t="shared" si="96"/>
        <v>958949.99476107128</v>
      </c>
      <c r="S267" s="13">
        <f>IF('BANCO DE DADOS'!$AD$32="Sim",R267,Q267)</f>
        <v>958949.99476107128</v>
      </c>
      <c r="T267" s="9">
        <f t="shared" si="97"/>
        <v>263</v>
      </c>
      <c r="U267" s="18">
        <f t="shared" ca="1" si="98"/>
        <v>52688</v>
      </c>
      <c r="V267" s="24"/>
      <c r="W267" s="24"/>
      <c r="X267" s="24"/>
    </row>
    <row r="268" spans="2:24" x14ac:dyDescent="0.2">
      <c r="B268" s="18">
        <f t="shared" ca="1" si="86"/>
        <v>52688</v>
      </c>
      <c r="C268" s="9">
        <f t="shared" si="99"/>
        <v>264</v>
      </c>
      <c r="D268" s="9">
        <v>22</v>
      </c>
      <c r="E268" s="13">
        <f t="shared" si="87"/>
        <v>800</v>
      </c>
      <c r="F268" s="14">
        <f t="shared" si="88"/>
        <v>213200</v>
      </c>
      <c r="G268" s="15">
        <f t="shared" si="89"/>
        <v>0.22005314508391877</v>
      </c>
      <c r="H268" s="13">
        <f t="shared" si="90"/>
        <v>9016.7337641169579</v>
      </c>
      <c r="I268" s="13">
        <f t="shared" si="91"/>
        <v>746867.60616479814</v>
      </c>
      <c r="J268" s="15">
        <f t="shared" si="83"/>
        <v>0.77994685491608129</v>
      </c>
      <c r="K268" s="13">
        <f t="shared" si="92"/>
        <v>755656.86373032629</v>
      </c>
      <c r="L268" s="13">
        <f t="shared" si="100"/>
        <v>51881231.418715499</v>
      </c>
      <c r="M268" s="15">
        <f t="shared" si="93"/>
        <v>0.77994685491608129</v>
      </c>
      <c r="N268" s="13">
        <f t="shared" si="84"/>
        <v>0</v>
      </c>
      <c r="O268" s="13">
        <f t="shared" si="94"/>
        <v>-8789.2575655281544</v>
      </c>
      <c r="P268" s="15">
        <f t="shared" si="85"/>
        <v>-9.1548319192215882E-3</v>
      </c>
      <c r="Q268" s="7">
        <f t="shared" si="95"/>
        <v>960067.60616479814</v>
      </c>
      <c r="R268" s="7">
        <f t="shared" si="96"/>
        <v>968856.86373032629</v>
      </c>
      <c r="S268" s="13">
        <f>IF('BANCO DE DADOS'!$AD$32="Sim",R268,Q268)</f>
        <v>968856.86373032629</v>
      </c>
      <c r="T268" s="9">
        <f t="shared" si="97"/>
        <v>264</v>
      </c>
      <c r="U268" s="18">
        <f t="shared" ca="1" si="98"/>
        <v>52718</v>
      </c>
      <c r="V268" s="24"/>
      <c r="W268" s="24"/>
      <c r="X268" s="24"/>
    </row>
    <row r="269" spans="2:24" x14ac:dyDescent="0.2">
      <c r="B269" s="18">
        <f t="shared" ca="1" si="86"/>
        <v>52718</v>
      </c>
      <c r="C269" s="9">
        <f t="shared" si="99"/>
        <v>265</v>
      </c>
      <c r="D269" s="9"/>
      <c r="E269" s="13">
        <f t="shared" si="87"/>
        <v>800</v>
      </c>
      <c r="F269" s="14">
        <f t="shared" si="88"/>
        <v>214000</v>
      </c>
      <c r="G269" s="15">
        <f t="shared" si="89"/>
        <v>0.2186221673760661</v>
      </c>
      <c r="H269" s="13">
        <f t="shared" si="90"/>
        <v>9109.8827180985954</v>
      </c>
      <c r="I269" s="13">
        <f t="shared" si="91"/>
        <v>755977.48888289672</v>
      </c>
      <c r="J269" s="15">
        <f t="shared" si="83"/>
        <v>0.7813778326239339</v>
      </c>
      <c r="K269" s="13">
        <f t="shared" si="92"/>
        <v>764857.73692786053</v>
      </c>
      <c r="L269" s="13">
        <f t="shared" si="100"/>
        <v>52646089.155643359</v>
      </c>
      <c r="M269" s="15">
        <f t="shared" si="93"/>
        <v>0.7813778326239339</v>
      </c>
      <c r="N269" s="13">
        <f t="shared" si="84"/>
        <v>0</v>
      </c>
      <c r="O269" s="13">
        <f t="shared" si="94"/>
        <v>-8880.2480449638097</v>
      </c>
      <c r="P269" s="15">
        <f t="shared" si="85"/>
        <v>-9.1551073573789953E-3</v>
      </c>
      <c r="Q269" s="7">
        <f t="shared" si="95"/>
        <v>969977.48888289672</v>
      </c>
      <c r="R269" s="7">
        <f t="shared" si="96"/>
        <v>978857.73692786053</v>
      </c>
      <c r="S269" s="13">
        <f>IF('BANCO DE DADOS'!$AD$32="Sim",R269,Q269)</f>
        <v>978857.73692786053</v>
      </c>
      <c r="T269" s="9">
        <f t="shared" si="97"/>
        <v>265</v>
      </c>
      <c r="U269" s="18">
        <f t="shared" ca="1" si="98"/>
        <v>52749</v>
      </c>
      <c r="V269" s="24"/>
      <c r="W269" s="24"/>
      <c r="X269" s="24"/>
    </row>
    <row r="270" spans="2:24" x14ac:dyDescent="0.2">
      <c r="B270" s="18">
        <f t="shared" ca="1" si="86"/>
        <v>52749</v>
      </c>
      <c r="C270" s="9">
        <f t="shared" si="99"/>
        <v>266</v>
      </c>
      <c r="D270" s="9"/>
      <c r="E270" s="13">
        <f t="shared" si="87"/>
        <v>800</v>
      </c>
      <c r="F270" s="14">
        <f t="shared" si="88"/>
        <v>214800</v>
      </c>
      <c r="G270" s="15">
        <f t="shared" si="89"/>
        <v>0.21719929058634663</v>
      </c>
      <c r="H270" s="13">
        <f t="shared" si="90"/>
        <v>9203.9155432166353</v>
      </c>
      <c r="I270" s="13">
        <f t="shared" si="91"/>
        <v>765181.40442611335</v>
      </c>
      <c r="J270" s="15">
        <f t="shared" si="83"/>
        <v>0.78280070941365332</v>
      </c>
      <c r="K270" s="13">
        <f t="shared" si="92"/>
        <v>774153.50634033128</v>
      </c>
      <c r="L270" s="13">
        <f t="shared" si="100"/>
        <v>53420242.661983691</v>
      </c>
      <c r="M270" s="15">
        <f t="shared" si="93"/>
        <v>0.78280070941365343</v>
      </c>
      <c r="N270" s="13">
        <f t="shared" si="84"/>
        <v>0</v>
      </c>
      <c r="O270" s="13">
        <f t="shared" si="94"/>
        <v>-8972.1019142179284</v>
      </c>
      <c r="P270" s="15">
        <f t="shared" si="85"/>
        <v>-9.1553797589374458E-3</v>
      </c>
      <c r="Q270" s="7">
        <f t="shared" si="95"/>
        <v>979981.40442611335</v>
      </c>
      <c r="R270" s="7">
        <f t="shared" si="96"/>
        <v>988953.50634033128</v>
      </c>
      <c r="S270" s="13">
        <f>IF('BANCO DE DADOS'!$AD$32="Sim",R270,Q270)</f>
        <v>988953.50634033128</v>
      </c>
      <c r="T270" s="9">
        <f t="shared" si="97"/>
        <v>266</v>
      </c>
      <c r="U270" s="18">
        <f t="shared" ca="1" si="98"/>
        <v>52779</v>
      </c>
      <c r="V270" s="24"/>
      <c r="W270" s="24"/>
      <c r="X270" s="24"/>
    </row>
    <row r="271" spans="2:24" x14ac:dyDescent="0.2">
      <c r="B271" s="18">
        <f t="shared" ca="1" si="86"/>
        <v>52779</v>
      </c>
      <c r="C271" s="9">
        <f t="shared" si="99"/>
        <v>267</v>
      </c>
      <c r="D271" s="9"/>
      <c r="E271" s="13">
        <f t="shared" si="87"/>
        <v>800</v>
      </c>
      <c r="F271" s="14">
        <f t="shared" si="88"/>
        <v>215600</v>
      </c>
      <c r="G271" s="15">
        <f t="shared" si="89"/>
        <v>0.21578448010374948</v>
      </c>
      <c r="H271" s="13">
        <f t="shared" si="90"/>
        <v>9298.8406263412744</v>
      </c>
      <c r="I271" s="13">
        <f t="shared" si="91"/>
        <v>774480.24505245464</v>
      </c>
      <c r="J271" s="15">
        <f t="shared" si="83"/>
        <v>0.78421551989625049</v>
      </c>
      <c r="K271" s="13">
        <f t="shared" si="92"/>
        <v>783545.07241827226</v>
      </c>
      <c r="L271" s="13">
        <f t="shared" si="100"/>
        <v>54203787.734401964</v>
      </c>
      <c r="M271" s="15">
        <f t="shared" si="93"/>
        <v>0.78421551989625049</v>
      </c>
      <c r="N271" s="13">
        <f t="shared" si="84"/>
        <v>0</v>
      </c>
      <c r="O271" s="13">
        <f t="shared" si="94"/>
        <v>-9064.8273658176186</v>
      </c>
      <c r="P271" s="15">
        <f t="shared" si="85"/>
        <v>-9.155649161889259E-3</v>
      </c>
      <c r="Q271" s="7">
        <f t="shared" si="95"/>
        <v>990080.24505245464</v>
      </c>
      <c r="R271" s="7">
        <f t="shared" si="96"/>
        <v>999145.07241827226</v>
      </c>
      <c r="S271" s="13">
        <f>IF('BANCO DE DADOS'!$AD$32="Sim",R271,Q271)</f>
        <v>999145.07241827226</v>
      </c>
      <c r="T271" s="9">
        <f t="shared" si="97"/>
        <v>267</v>
      </c>
      <c r="U271" s="18">
        <f t="shared" ca="1" si="98"/>
        <v>52810</v>
      </c>
      <c r="V271" s="24"/>
      <c r="W271" s="24"/>
      <c r="X271" s="24"/>
    </row>
    <row r="272" spans="2:24" x14ac:dyDescent="0.2">
      <c r="B272" s="18">
        <f t="shared" ca="1" si="86"/>
        <v>52810</v>
      </c>
      <c r="C272" s="9">
        <f t="shared" si="99"/>
        <v>268</v>
      </c>
      <c r="D272" s="9"/>
      <c r="E272" s="13">
        <f t="shared" si="87"/>
        <v>800</v>
      </c>
      <c r="F272" s="14">
        <f t="shared" si="88"/>
        <v>216400</v>
      </c>
      <c r="G272" s="15">
        <f t="shared" si="89"/>
        <v>0.21437770136357817</v>
      </c>
      <c r="H272" s="13">
        <f t="shared" si="90"/>
        <v>9394.6664339239815</v>
      </c>
      <c r="I272" s="13">
        <f t="shared" si="91"/>
        <v>783874.91148637864</v>
      </c>
      <c r="J272" s="15">
        <f t="shared" si="83"/>
        <v>0.78562229863642186</v>
      </c>
      <c r="K272" s="13">
        <f t="shared" si="92"/>
        <v>793033.34415640589</v>
      </c>
      <c r="L272" s="13">
        <f t="shared" si="100"/>
        <v>54996821.07855837</v>
      </c>
      <c r="M272" s="15">
        <f t="shared" si="93"/>
        <v>0.78562229863642186</v>
      </c>
      <c r="N272" s="13">
        <f t="shared" si="84"/>
        <v>0</v>
      </c>
      <c r="O272" s="13">
        <f t="shared" si="94"/>
        <v>-9158.4326700272504</v>
      </c>
      <c r="P272" s="15">
        <f t="shared" si="85"/>
        <v>-9.155915603659491E-3</v>
      </c>
      <c r="Q272" s="7">
        <f t="shared" si="95"/>
        <v>1000274.9114863786</v>
      </c>
      <c r="R272" s="7">
        <f t="shared" si="96"/>
        <v>1009433.3441564059</v>
      </c>
      <c r="S272" s="13">
        <f>IF('BANCO DE DADOS'!$AD$32="Sim",R272,Q272)</f>
        <v>1009433.3441564059</v>
      </c>
      <c r="T272" s="9">
        <f t="shared" si="97"/>
        <v>268</v>
      </c>
      <c r="U272" s="18">
        <f t="shared" ca="1" si="98"/>
        <v>52841</v>
      </c>
      <c r="V272" s="24"/>
      <c r="W272" s="24"/>
      <c r="X272" s="24"/>
    </row>
    <row r="273" spans="2:24" x14ac:dyDescent="0.2">
      <c r="B273" s="18">
        <f t="shared" ca="1" si="86"/>
        <v>52841</v>
      </c>
      <c r="C273" s="9">
        <f t="shared" si="99"/>
        <v>269</v>
      </c>
      <c r="D273" s="9"/>
      <c r="E273" s="13">
        <f t="shared" si="87"/>
        <v>800</v>
      </c>
      <c r="F273" s="14">
        <f t="shared" si="88"/>
        <v>217200</v>
      </c>
      <c r="G273" s="15">
        <f t="shared" si="89"/>
        <v>0.21297891984835254</v>
      </c>
      <c r="H273" s="13">
        <f t="shared" si="90"/>
        <v>9491.4015127526309</v>
      </c>
      <c r="I273" s="13">
        <f t="shared" si="91"/>
        <v>793366.31299913127</v>
      </c>
      <c r="J273" s="15">
        <f t="shared" si="83"/>
        <v>0.78702108015164751</v>
      </c>
      <c r="K273" s="13">
        <f t="shared" si="92"/>
        <v>802619.23917471734</v>
      </c>
      <c r="L273" s="13">
        <f t="shared" si="100"/>
        <v>55799440.317733087</v>
      </c>
      <c r="M273" s="15">
        <f t="shared" si="93"/>
        <v>0.7870210801516474</v>
      </c>
      <c r="N273" s="13">
        <f t="shared" si="84"/>
        <v>0</v>
      </c>
      <c r="O273" s="13">
        <f t="shared" si="94"/>
        <v>-9252.9261755860643</v>
      </c>
      <c r="P273" s="15">
        <f t="shared" si="85"/>
        <v>-9.156179121116239E-3</v>
      </c>
      <c r="Q273" s="7">
        <f t="shared" si="95"/>
        <v>1010566.3129991313</v>
      </c>
      <c r="R273" s="7">
        <f t="shared" si="96"/>
        <v>1019819.2391747173</v>
      </c>
      <c r="S273" s="13">
        <f>IF('BANCO DE DADOS'!$AD$32="Sim",R273,Q273)</f>
        <v>1019819.2391747173</v>
      </c>
      <c r="T273" s="9">
        <f t="shared" si="97"/>
        <v>269</v>
      </c>
      <c r="U273" s="18">
        <f t="shared" ca="1" si="98"/>
        <v>52871</v>
      </c>
      <c r="V273" s="24"/>
      <c r="W273" s="24"/>
      <c r="X273" s="24"/>
    </row>
    <row r="274" spans="2:24" x14ac:dyDescent="0.2">
      <c r="B274" s="18">
        <f t="shared" ca="1" si="86"/>
        <v>52871</v>
      </c>
      <c r="C274" s="9">
        <f t="shared" si="99"/>
        <v>270</v>
      </c>
      <c r="D274" s="9"/>
      <c r="E274" s="13">
        <f t="shared" si="87"/>
        <v>800</v>
      </c>
      <c r="F274" s="14">
        <f t="shared" si="88"/>
        <v>218000</v>
      </c>
      <c r="G274" s="15">
        <f t="shared" si="89"/>
        <v>0.21158810108870249</v>
      </c>
      <c r="H274" s="13">
        <f t="shared" si="90"/>
        <v>9589.0544907137955</v>
      </c>
      <c r="I274" s="13">
        <f t="shared" si="91"/>
        <v>802955.36748984503</v>
      </c>
      <c r="J274" s="15">
        <f t="shared" si="83"/>
        <v>0.78841189891129748</v>
      </c>
      <c r="K274" s="13">
        <f t="shared" si="92"/>
        <v>812303.68380029791</v>
      </c>
      <c r="L274" s="13">
        <f t="shared" si="100"/>
        <v>56611744.001533382</v>
      </c>
      <c r="M274" s="15">
        <f t="shared" si="93"/>
        <v>0.78841189891129748</v>
      </c>
      <c r="N274" s="13">
        <f t="shared" si="84"/>
        <v>0</v>
      </c>
      <c r="O274" s="13">
        <f t="shared" si="94"/>
        <v>-9348.3163104528794</v>
      </c>
      <c r="P274" s="15">
        <f t="shared" si="85"/>
        <v>-9.1564397505808325E-3</v>
      </c>
      <c r="Q274" s="7">
        <f t="shared" si="95"/>
        <v>1020955.367489845</v>
      </c>
      <c r="R274" s="7">
        <f t="shared" si="96"/>
        <v>1030303.6838002979</v>
      </c>
      <c r="S274" s="13">
        <f>IF('BANCO DE DADOS'!$AD$32="Sim",R274,Q274)</f>
        <v>1030303.6838002979</v>
      </c>
      <c r="T274" s="9">
        <f t="shared" si="97"/>
        <v>270</v>
      </c>
      <c r="U274" s="18">
        <f t="shared" ca="1" si="98"/>
        <v>52902</v>
      </c>
      <c r="V274" s="24"/>
      <c r="W274" s="24"/>
      <c r="X274" s="24"/>
    </row>
    <row r="275" spans="2:24" x14ac:dyDescent="0.2">
      <c r="B275" s="18">
        <f t="shared" ca="1" si="86"/>
        <v>52902</v>
      </c>
      <c r="C275" s="9">
        <f t="shared" si="99"/>
        <v>271</v>
      </c>
      <c r="D275" s="9"/>
      <c r="E275" s="13">
        <f t="shared" si="87"/>
        <v>800</v>
      </c>
      <c r="F275" s="14">
        <f t="shared" si="88"/>
        <v>218800</v>
      </c>
      <c r="G275" s="15">
        <f t="shared" si="89"/>
        <v>0.21020521066425318</v>
      </c>
      <c r="H275" s="13">
        <f t="shared" si="90"/>
        <v>9687.6340775622793</v>
      </c>
      <c r="I275" s="13">
        <f t="shared" si="91"/>
        <v>812643.00156740728</v>
      </c>
      <c r="J275" s="15">
        <f t="shared" si="83"/>
        <v>0.78979478933574687</v>
      </c>
      <c r="K275" s="13">
        <f t="shared" si="92"/>
        <v>822087.61314996472</v>
      </c>
      <c r="L275" s="13">
        <f t="shared" si="100"/>
        <v>57433831.614683345</v>
      </c>
      <c r="M275" s="15">
        <f t="shared" si="93"/>
        <v>0.78979478933574687</v>
      </c>
      <c r="N275" s="13">
        <f t="shared" si="84"/>
        <v>0</v>
      </c>
      <c r="O275" s="13">
        <f t="shared" si="94"/>
        <v>-9444.6115825574379</v>
      </c>
      <c r="P275" s="15">
        <f t="shared" si="85"/>
        <v>-9.1566975278373729E-3</v>
      </c>
      <c r="Q275" s="7">
        <f t="shared" si="95"/>
        <v>1031443.0015674073</v>
      </c>
      <c r="R275" s="7">
        <f t="shared" si="96"/>
        <v>1040887.6131499647</v>
      </c>
      <c r="S275" s="13">
        <f>IF('BANCO DE DADOS'!$AD$32="Sim",R275,Q275)</f>
        <v>1040887.6131499647</v>
      </c>
      <c r="T275" s="9">
        <f t="shared" si="97"/>
        <v>271</v>
      </c>
      <c r="U275" s="18">
        <f t="shared" ca="1" si="98"/>
        <v>52932</v>
      </c>
      <c r="V275" s="24"/>
      <c r="W275" s="24"/>
      <c r="X275" s="24"/>
    </row>
    <row r="276" spans="2:24" x14ac:dyDescent="0.2">
      <c r="B276" s="18">
        <f t="shared" ca="1" si="86"/>
        <v>52932</v>
      </c>
      <c r="C276" s="9">
        <f t="shared" si="99"/>
        <v>272</v>
      </c>
      <c r="D276" s="9"/>
      <c r="E276" s="13">
        <f t="shared" si="87"/>
        <v>800</v>
      </c>
      <c r="F276" s="14">
        <f t="shared" si="88"/>
        <v>219600</v>
      </c>
      <c r="G276" s="15">
        <f t="shared" si="89"/>
        <v>0.20883021420450196</v>
      </c>
      <c r="H276" s="13">
        <f t="shared" si="90"/>
        <v>9787.149065697944</v>
      </c>
      <c r="I276" s="13">
        <f t="shared" si="91"/>
        <v>822430.15063310519</v>
      </c>
      <c r="J276" s="15">
        <f t="shared" si="83"/>
        <v>0.79116978579549802</v>
      </c>
      <c r="K276" s="13">
        <f t="shared" si="92"/>
        <v>831971.97121366486</v>
      </c>
      <c r="L276" s="13">
        <f t="shared" si="100"/>
        <v>58265803.585897014</v>
      </c>
      <c r="M276" s="15">
        <f t="shared" si="93"/>
        <v>0.79116978579549802</v>
      </c>
      <c r="N276" s="13">
        <f t="shared" si="84"/>
        <v>0</v>
      </c>
      <c r="O276" s="13">
        <f t="shared" si="94"/>
        <v>-9541.8205805596663</v>
      </c>
      <c r="P276" s="15">
        <f t="shared" si="85"/>
        <v>-9.1569524881428346E-3</v>
      </c>
      <c r="Q276" s="7">
        <f t="shared" si="95"/>
        <v>1042030.1506331052</v>
      </c>
      <c r="R276" s="7">
        <f t="shared" si="96"/>
        <v>1051571.9712136649</v>
      </c>
      <c r="S276" s="13">
        <f>IF('BANCO DE DADOS'!$AD$32="Sim",R276,Q276)</f>
        <v>1051571.9712136649</v>
      </c>
      <c r="T276" s="9">
        <f t="shared" si="97"/>
        <v>272</v>
      </c>
      <c r="U276" s="18">
        <f t="shared" ca="1" si="98"/>
        <v>52963</v>
      </c>
      <c r="V276" s="24"/>
      <c r="W276" s="24"/>
      <c r="X276" s="24"/>
    </row>
    <row r="277" spans="2:24" x14ac:dyDescent="0.2">
      <c r="B277" s="18">
        <f t="shared" ca="1" si="86"/>
        <v>52963</v>
      </c>
      <c r="C277" s="9">
        <f t="shared" si="99"/>
        <v>273</v>
      </c>
      <c r="D277" s="9"/>
      <c r="E277" s="13">
        <f t="shared" si="87"/>
        <v>800</v>
      </c>
      <c r="F277" s="14">
        <f t="shared" si="88"/>
        <v>220400</v>
      </c>
      <c r="G277" s="15">
        <f t="shared" si="89"/>
        <v>0.20746307738968695</v>
      </c>
      <c r="H277" s="13">
        <f t="shared" si="90"/>
        <v>9887.6083309499154</v>
      </c>
      <c r="I277" s="13">
        <f t="shared" si="91"/>
        <v>832317.7589640551</v>
      </c>
      <c r="J277" s="15">
        <f t="shared" si="83"/>
        <v>0.79253692261031305</v>
      </c>
      <c r="K277" s="13">
        <f t="shared" si="92"/>
        <v>841957.71093867021</v>
      </c>
      <c r="L277" s="13">
        <f t="shared" si="100"/>
        <v>59107761.296835683</v>
      </c>
      <c r="M277" s="15">
        <f t="shared" si="93"/>
        <v>0.79253692261031305</v>
      </c>
      <c r="N277" s="13">
        <f t="shared" si="84"/>
        <v>0</v>
      </c>
      <c r="O277" s="13">
        <f t="shared" si="94"/>
        <v>-9639.951974614989</v>
      </c>
      <c r="P277" s="15">
        <f t="shared" si="85"/>
        <v>-9.1572046662358464E-3</v>
      </c>
      <c r="Q277" s="7">
        <f t="shared" si="95"/>
        <v>1052717.7589640552</v>
      </c>
      <c r="R277" s="7">
        <f t="shared" si="96"/>
        <v>1062357.7109386702</v>
      </c>
      <c r="S277" s="13">
        <f>IF('BANCO DE DADOS'!$AD$32="Sim",R277,Q277)</f>
        <v>1062357.7109386702</v>
      </c>
      <c r="T277" s="9">
        <f t="shared" si="97"/>
        <v>273</v>
      </c>
      <c r="U277" s="18">
        <f t="shared" ca="1" si="98"/>
        <v>52994</v>
      </c>
      <c r="V277" s="24"/>
      <c r="W277" s="24"/>
      <c r="X277" s="24"/>
    </row>
    <row r="278" spans="2:24" x14ac:dyDescent="0.2">
      <c r="B278" s="18">
        <f t="shared" ca="1" si="86"/>
        <v>52994</v>
      </c>
      <c r="C278" s="9">
        <f t="shared" si="99"/>
        <v>274</v>
      </c>
      <c r="D278" s="9"/>
      <c r="E278" s="13">
        <f t="shared" si="87"/>
        <v>800</v>
      </c>
      <c r="F278" s="14">
        <f t="shared" si="88"/>
        <v>221200</v>
      </c>
      <c r="G278" s="15">
        <f t="shared" si="89"/>
        <v>0.20610376595164687</v>
      </c>
      <c r="H278" s="13">
        <f t="shared" si="90"/>
        <v>9989.0208333682258</v>
      </c>
      <c r="I278" s="13">
        <f t="shared" si="91"/>
        <v>842306.77979742328</v>
      </c>
      <c r="J278" s="15">
        <f t="shared" si="83"/>
        <v>0.79389623404835308</v>
      </c>
      <c r="K278" s="13">
        <f t="shared" si="92"/>
        <v>852045.79431457259</v>
      </c>
      <c r="L278" s="13">
        <f t="shared" si="100"/>
        <v>59959807.091150254</v>
      </c>
      <c r="M278" s="15">
        <f t="shared" si="93"/>
        <v>0.79389623404835319</v>
      </c>
      <c r="N278" s="13">
        <f t="shared" si="84"/>
        <v>0</v>
      </c>
      <c r="O278" s="13">
        <f t="shared" si="94"/>
        <v>-9739.0145171491895</v>
      </c>
      <c r="P278" s="15">
        <f t="shared" si="85"/>
        <v>-9.1574540963474393E-3</v>
      </c>
      <c r="Q278" s="7">
        <f t="shared" si="95"/>
        <v>1063506.7797974234</v>
      </c>
      <c r="R278" s="7">
        <f t="shared" si="96"/>
        <v>1073245.7943145726</v>
      </c>
      <c r="S278" s="13">
        <f>IF('BANCO DE DADOS'!$AD$32="Sim",R278,Q278)</f>
        <v>1073245.7943145726</v>
      </c>
      <c r="T278" s="9">
        <f t="shared" si="97"/>
        <v>274</v>
      </c>
      <c r="U278" s="18">
        <f t="shared" ca="1" si="98"/>
        <v>53022</v>
      </c>
      <c r="V278" s="24"/>
      <c r="W278" s="24"/>
      <c r="X278" s="24"/>
    </row>
    <row r="279" spans="2:24" x14ac:dyDescent="0.2">
      <c r="B279" s="18">
        <f t="shared" ca="1" si="86"/>
        <v>53022</v>
      </c>
      <c r="C279" s="9">
        <f t="shared" si="99"/>
        <v>275</v>
      </c>
      <c r="D279" s="9"/>
      <c r="E279" s="13">
        <f t="shared" si="87"/>
        <v>800</v>
      </c>
      <c r="F279" s="14">
        <f t="shared" si="88"/>
        <v>222000</v>
      </c>
      <c r="G279" s="15">
        <f t="shared" si="89"/>
        <v>0.20475224567467304</v>
      </c>
      <c r="H279" s="13">
        <f t="shared" si="90"/>
        <v>10091.395618022958</v>
      </c>
      <c r="I279" s="13">
        <f t="shared" si="91"/>
        <v>852398.17541544628</v>
      </c>
      <c r="J279" s="15">
        <f t="shared" si="83"/>
        <v>0.79524775432532691</v>
      </c>
      <c r="K279" s="13">
        <f t="shared" si="92"/>
        <v>862237.1924590834</v>
      </c>
      <c r="L279" s="13">
        <f t="shared" si="100"/>
        <v>60822044.283609338</v>
      </c>
      <c r="M279" s="15">
        <f t="shared" si="93"/>
        <v>0.79524775432532691</v>
      </c>
      <c r="N279" s="13">
        <f t="shared" si="84"/>
        <v>0</v>
      </c>
      <c r="O279" s="13">
        <f t="shared" si="94"/>
        <v>-9839.0170436371118</v>
      </c>
      <c r="P279" s="15">
        <f t="shared" si="85"/>
        <v>-9.1577008122082654E-3</v>
      </c>
      <c r="Q279" s="7">
        <f t="shared" si="95"/>
        <v>1074398.1754154463</v>
      </c>
      <c r="R279" s="7">
        <f t="shared" si="96"/>
        <v>1084237.1924590834</v>
      </c>
      <c r="S279" s="13">
        <f>IF('BANCO DE DADOS'!$AD$32="Sim",R279,Q279)</f>
        <v>1084237.1924590834</v>
      </c>
      <c r="T279" s="9">
        <f t="shared" si="97"/>
        <v>275</v>
      </c>
      <c r="U279" s="18">
        <f t="shared" ca="1" si="98"/>
        <v>53053</v>
      </c>
      <c r="V279" s="24"/>
      <c r="W279" s="24"/>
      <c r="X279" s="24"/>
    </row>
    <row r="280" spans="2:24" x14ac:dyDescent="0.2">
      <c r="B280" s="18">
        <f t="shared" ca="1" si="86"/>
        <v>53053</v>
      </c>
      <c r="C280" s="9">
        <f t="shared" si="99"/>
        <v>276</v>
      </c>
      <c r="D280" s="9">
        <v>23</v>
      </c>
      <c r="E280" s="13">
        <f t="shared" si="87"/>
        <v>800</v>
      </c>
      <c r="F280" s="14">
        <f t="shared" si="88"/>
        <v>222800</v>
      </c>
      <c r="G280" s="15">
        <f t="shared" si="89"/>
        <v>0.20340848239635245</v>
      </c>
      <c r="H280" s="13">
        <f t="shared" si="90"/>
        <v>10194.741815811003</v>
      </c>
      <c r="I280" s="13">
        <f t="shared" si="91"/>
        <v>862592.91723125731</v>
      </c>
      <c r="J280" s="15">
        <f t="shared" si="83"/>
        <v>0.79659151760364755</v>
      </c>
      <c r="K280" s="13">
        <f t="shared" si="92"/>
        <v>872532.88570464891</v>
      </c>
      <c r="L280" s="13">
        <f t="shared" si="100"/>
        <v>61694577.16931399</v>
      </c>
      <c r="M280" s="15">
        <f t="shared" si="93"/>
        <v>0.79659151760364755</v>
      </c>
      <c r="N280" s="13">
        <f t="shared" si="84"/>
        <v>0</v>
      </c>
      <c r="O280" s="13">
        <f t="shared" si="94"/>
        <v>-9939.9684733916074</v>
      </c>
      <c r="P280" s="15">
        <f t="shared" si="85"/>
        <v>-9.1579448470583361E-3</v>
      </c>
      <c r="Q280" s="7">
        <f t="shared" si="95"/>
        <v>1085392.9172312573</v>
      </c>
      <c r="R280" s="7">
        <f t="shared" si="96"/>
        <v>1095332.8857046489</v>
      </c>
      <c r="S280" s="13">
        <f>IF('BANCO DE DADOS'!$AD$32="Sim",R280,Q280)</f>
        <v>1095332.8857046489</v>
      </c>
      <c r="T280" s="9">
        <f t="shared" si="97"/>
        <v>276</v>
      </c>
      <c r="U280" s="18">
        <f t="shared" ca="1" si="98"/>
        <v>53083</v>
      </c>
      <c r="V280" s="24"/>
      <c r="W280" s="24"/>
      <c r="X280" s="24"/>
    </row>
    <row r="281" spans="2:24" x14ac:dyDescent="0.2">
      <c r="B281" s="18">
        <f t="shared" ca="1" si="86"/>
        <v>53083</v>
      </c>
      <c r="C281" s="9">
        <f t="shared" si="99"/>
        <v>277</v>
      </c>
      <c r="D281" s="9"/>
      <c r="E281" s="13">
        <f t="shared" si="87"/>
        <v>800</v>
      </c>
      <c r="F281" s="14">
        <f t="shared" si="88"/>
        <v>223600</v>
      </c>
      <c r="G281" s="15">
        <f t="shared" si="89"/>
        <v>0.20207244200840249</v>
      </c>
      <c r="H281" s="13">
        <f t="shared" si="90"/>
        <v>10299.068644270435</v>
      </c>
      <c r="I281" s="13">
        <f t="shared" si="91"/>
        <v>872891.98587552772</v>
      </c>
      <c r="J281" s="15">
        <f t="shared" si="83"/>
        <v>0.79792755799159754</v>
      </c>
      <c r="K281" s="13">
        <f t="shared" si="92"/>
        <v>882933.86368588731</v>
      </c>
      <c r="L281" s="13">
        <f t="shared" si="100"/>
        <v>62577511.032999873</v>
      </c>
      <c r="M281" s="15">
        <f t="shared" si="93"/>
        <v>0.79792755799159754</v>
      </c>
      <c r="N281" s="13">
        <f t="shared" si="84"/>
        <v>0</v>
      </c>
      <c r="O281" s="13">
        <f t="shared" si="94"/>
        <v>-10041.877810359467</v>
      </c>
      <c r="P281" s="15">
        <f t="shared" si="85"/>
        <v>-9.1581862336560724E-3</v>
      </c>
      <c r="Q281" s="7">
        <f t="shared" si="95"/>
        <v>1096491.9858755278</v>
      </c>
      <c r="R281" s="7">
        <f t="shared" si="96"/>
        <v>1106533.8636858873</v>
      </c>
      <c r="S281" s="13">
        <f>IF('BANCO DE DADOS'!$AD$32="Sim",R281,Q281)</f>
        <v>1106533.8636858873</v>
      </c>
      <c r="T281" s="9">
        <f t="shared" si="97"/>
        <v>277</v>
      </c>
      <c r="U281" s="18">
        <f t="shared" ca="1" si="98"/>
        <v>53114</v>
      </c>
      <c r="V281" s="24"/>
      <c r="W281" s="24"/>
      <c r="X281" s="24"/>
    </row>
    <row r="282" spans="2:24" x14ac:dyDescent="0.2">
      <c r="B282" s="18">
        <f t="shared" ca="1" si="86"/>
        <v>53114</v>
      </c>
      <c r="C282" s="9">
        <f t="shared" si="99"/>
        <v>278</v>
      </c>
      <c r="D282" s="9"/>
      <c r="E282" s="13">
        <f t="shared" si="87"/>
        <v>800</v>
      </c>
      <c r="F282" s="14">
        <f t="shared" si="88"/>
        <v>224400</v>
      </c>
      <c r="G282" s="15">
        <f t="shared" si="89"/>
        <v>0.20074409045749747</v>
      </c>
      <c r="H282" s="13">
        <f t="shared" si="90"/>
        <v>10404.385408402641</v>
      </c>
      <c r="I282" s="13">
        <f t="shared" si="91"/>
        <v>883296.37128393038</v>
      </c>
      <c r="J282" s="15">
        <f t="shared" si="83"/>
        <v>0.79925590954250247</v>
      </c>
      <c r="K282" s="13">
        <f t="shared" si="92"/>
        <v>893441.12542785448</v>
      </c>
      <c r="L282" s="13">
        <f t="shared" si="100"/>
        <v>63470952.15842773</v>
      </c>
      <c r="M282" s="15">
        <f t="shared" si="93"/>
        <v>0.79925590954250247</v>
      </c>
      <c r="N282" s="13">
        <f t="shared" si="84"/>
        <v>0</v>
      </c>
      <c r="O282" s="13">
        <f t="shared" si="94"/>
        <v>-10144.754143923987</v>
      </c>
      <c r="P282" s="15">
        <f t="shared" si="85"/>
        <v>-9.158425004286333E-3</v>
      </c>
      <c r="Q282" s="7">
        <f t="shared" si="95"/>
        <v>1107696.3712839305</v>
      </c>
      <c r="R282" s="7">
        <f t="shared" si="96"/>
        <v>1117841.1254278545</v>
      </c>
      <c r="S282" s="13">
        <f>IF('BANCO DE DADOS'!$AD$32="Sim",R282,Q282)</f>
        <v>1117841.1254278545</v>
      </c>
      <c r="T282" s="9">
        <f t="shared" si="97"/>
        <v>278</v>
      </c>
      <c r="U282" s="18">
        <f t="shared" ca="1" si="98"/>
        <v>53144</v>
      </c>
      <c r="V282" s="24"/>
      <c r="W282" s="24"/>
      <c r="X282" s="24"/>
    </row>
    <row r="283" spans="2:24" x14ac:dyDescent="0.2">
      <c r="B283" s="18">
        <f t="shared" ca="1" si="86"/>
        <v>53144</v>
      </c>
      <c r="C283" s="9">
        <f t="shared" si="99"/>
        <v>279</v>
      </c>
      <c r="D283" s="9"/>
      <c r="E283" s="13">
        <f t="shared" si="87"/>
        <v>800</v>
      </c>
      <c r="F283" s="14">
        <f t="shared" si="88"/>
        <v>225200</v>
      </c>
      <c r="G283" s="15">
        <f t="shared" si="89"/>
        <v>0.19942339374608647</v>
      </c>
      <c r="H283" s="13">
        <f t="shared" si="90"/>
        <v>10510.701501502237</v>
      </c>
      <c r="I283" s="13">
        <f t="shared" si="91"/>
        <v>893807.07278543257</v>
      </c>
      <c r="J283" s="15">
        <f t="shared" si="83"/>
        <v>0.80057660625391347</v>
      </c>
      <c r="K283" s="13">
        <f t="shared" si="92"/>
        <v>904055.67943514837</v>
      </c>
      <c r="L283" s="13">
        <f t="shared" si="100"/>
        <v>64375007.837862879</v>
      </c>
      <c r="M283" s="15">
        <f t="shared" si="93"/>
        <v>0.80057660625391358</v>
      </c>
      <c r="N283" s="13">
        <f t="shared" si="84"/>
        <v>0</v>
      </c>
      <c r="O283" s="13">
        <f t="shared" si="94"/>
        <v>-10248.606649715686</v>
      </c>
      <c r="P283" s="15">
        <f t="shared" si="85"/>
        <v>-9.1586611907687517E-3</v>
      </c>
      <c r="Q283" s="7">
        <f t="shared" si="95"/>
        <v>1119007.0727854327</v>
      </c>
      <c r="R283" s="7">
        <f t="shared" si="96"/>
        <v>1129255.6794351484</v>
      </c>
      <c r="S283" s="13">
        <f>IF('BANCO DE DADOS'!$AD$32="Sim",R283,Q283)</f>
        <v>1129255.6794351484</v>
      </c>
      <c r="T283" s="9">
        <f t="shared" si="97"/>
        <v>279</v>
      </c>
      <c r="U283" s="18">
        <f t="shared" ca="1" si="98"/>
        <v>53175</v>
      </c>
      <c r="V283" s="24"/>
      <c r="W283" s="24"/>
      <c r="X283" s="24"/>
    </row>
    <row r="284" spans="2:24" x14ac:dyDescent="0.2">
      <c r="B284" s="18">
        <f t="shared" ca="1" si="86"/>
        <v>53175</v>
      </c>
      <c r="C284" s="9">
        <f t="shared" si="99"/>
        <v>280</v>
      </c>
      <c r="D284" s="9"/>
      <c r="E284" s="13">
        <f t="shared" si="87"/>
        <v>800</v>
      </c>
      <c r="F284" s="14">
        <f t="shared" si="88"/>
        <v>226000</v>
      </c>
      <c r="G284" s="15">
        <f t="shared" si="89"/>
        <v>0.1981103179332028</v>
      </c>
      <c r="H284" s="13">
        <f t="shared" si="90"/>
        <v>10618.026405994869</v>
      </c>
      <c r="I284" s="13">
        <f t="shared" si="91"/>
        <v>904425.09919142746</v>
      </c>
      <c r="J284" s="15">
        <f t="shared" si="83"/>
        <v>0.80188968206679723</v>
      </c>
      <c r="K284" s="13">
        <f t="shared" si="92"/>
        <v>914778.54378185794</v>
      </c>
      <c r="L284" s="13">
        <f t="shared" si="100"/>
        <v>65289786.381644741</v>
      </c>
      <c r="M284" s="15">
        <f t="shared" si="93"/>
        <v>0.80188968206679723</v>
      </c>
      <c r="N284" s="13">
        <f t="shared" si="84"/>
        <v>0</v>
      </c>
      <c r="O284" s="13">
        <f t="shared" si="94"/>
        <v>-10353.444590430474</v>
      </c>
      <c r="P284" s="15">
        <f t="shared" si="85"/>
        <v>-9.1588948244656857E-3</v>
      </c>
      <c r="Q284" s="7">
        <f t="shared" si="95"/>
        <v>1130425.0991914275</v>
      </c>
      <c r="R284" s="7">
        <f t="shared" si="96"/>
        <v>1140778.5437818579</v>
      </c>
      <c r="S284" s="13">
        <f>IF('BANCO DE DADOS'!$AD$32="Sim",R284,Q284)</f>
        <v>1140778.5437818579</v>
      </c>
      <c r="T284" s="9">
        <f t="shared" si="97"/>
        <v>280</v>
      </c>
      <c r="U284" s="18">
        <f t="shared" ca="1" si="98"/>
        <v>53206</v>
      </c>
      <c r="V284" s="24"/>
      <c r="W284" s="24"/>
      <c r="X284" s="24"/>
    </row>
    <row r="285" spans="2:24" x14ac:dyDescent="0.2">
      <c r="B285" s="18">
        <f t="shared" ca="1" si="86"/>
        <v>53206</v>
      </c>
      <c r="C285" s="9">
        <f t="shared" si="99"/>
        <v>281</v>
      </c>
      <c r="D285" s="9"/>
      <c r="E285" s="13">
        <f t="shared" si="87"/>
        <v>800</v>
      </c>
      <c r="F285" s="14">
        <f t="shared" si="88"/>
        <v>226800</v>
      </c>
      <c r="G285" s="15">
        <f t="shared" si="89"/>
        <v>0.19680482913526495</v>
      </c>
      <c r="H285" s="13">
        <f t="shared" si="90"/>
        <v>10726.369694282956</v>
      </c>
      <c r="I285" s="13">
        <f t="shared" si="91"/>
        <v>915151.46888571046</v>
      </c>
      <c r="J285" s="15">
        <f t="shared" si="83"/>
        <v>0.80319517086473502</v>
      </c>
      <c r="K285" s="13">
        <f t="shared" si="92"/>
        <v>925610.74620236689</v>
      </c>
      <c r="L285" s="13">
        <f t="shared" si="100"/>
        <v>66215397.127847105</v>
      </c>
      <c r="M285" s="15">
        <f t="shared" si="93"/>
        <v>0.80319517086473502</v>
      </c>
      <c r="N285" s="13">
        <f t="shared" si="84"/>
        <v>0</v>
      </c>
      <c r="O285" s="13">
        <f t="shared" si="94"/>
        <v>-10459.277316656429</v>
      </c>
      <c r="P285" s="15">
        <f t="shared" si="85"/>
        <v>-9.1591259362907487E-3</v>
      </c>
      <c r="Q285" s="7">
        <f t="shared" si="95"/>
        <v>1141951.4688857105</v>
      </c>
      <c r="R285" s="7">
        <f t="shared" si="96"/>
        <v>1152410.7462023669</v>
      </c>
      <c r="S285" s="13">
        <f>IF('BANCO DE DADOS'!$AD$32="Sim",R285,Q285)</f>
        <v>1152410.7462023669</v>
      </c>
      <c r="T285" s="9">
        <f t="shared" si="97"/>
        <v>281</v>
      </c>
      <c r="U285" s="18">
        <f t="shared" ca="1" si="98"/>
        <v>53236</v>
      </c>
      <c r="V285" s="24"/>
      <c r="W285" s="24"/>
      <c r="X285" s="24"/>
    </row>
    <row r="286" spans="2:24" x14ac:dyDescent="0.2">
      <c r="B286" s="18">
        <f t="shared" ca="1" si="86"/>
        <v>53236</v>
      </c>
      <c r="C286" s="9">
        <f t="shared" si="99"/>
        <v>282</v>
      </c>
      <c r="D286" s="9"/>
      <c r="E286" s="13">
        <f t="shared" si="87"/>
        <v>800</v>
      </c>
      <c r="F286" s="14">
        <f t="shared" si="88"/>
        <v>227600</v>
      </c>
      <c r="G286" s="15">
        <f t="shared" si="89"/>
        <v>0.1955068935268692</v>
      </c>
      <c r="H286" s="13">
        <f t="shared" si="90"/>
        <v>10835.74102959946</v>
      </c>
      <c r="I286" s="13">
        <f t="shared" si="91"/>
        <v>925987.20991530991</v>
      </c>
      <c r="J286" s="15">
        <f t="shared" si="83"/>
        <v>0.80449310647313077</v>
      </c>
      <c r="K286" s="13">
        <f t="shared" si="92"/>
        <v>936553.32418301725</v>
      </c>
      <c r="L286" s="13">
        <f t="shared" si="100"/>
        <v>67151950.452030122</v>
      </c>
      <c r="M286" s="15">
        <f t="shared" si="93"/>
        <v>0.80449310647313077</v>
      </c>
      <c r="N286" s="13">
        <f t="shared" si="84"/>
        <v>0</v>
      </c>
      <c r="O286" s="13">
        <f t="shared" si="94"/>
        <v>-10566.114267707337</v>
      </c>
      <c r="P286" s="15">
        <f t="shared" si="85"/>
        <v>-9.1593545567162128E-3</v>
      </c>
      <c r="Q286" s="7">
        <f t="shared" si="95"/>
        <v>1153587.2099153099</v>
      </c>
      <c r="R286" s="7">
        <f t="shared" si="96"/>
        <v>1164153.3241830172</v>
      </c>
      <c r="S286" s="13">
        <f>IF('BANCO DE DADOS'!$AD$32="Sim",R286,Q286)</f>
        <v>1164153.3241830172</v>
      </c>
      <c r="T286" s="9">
        <f t="shared" si="97"/>
        <v>282</v>
      </c>
      <c r="U286" s="18">
        <f t="shared" ca="1" si="98"/>
        <v>53267</v>
      </c>
      <c r="V286" s="24"/>
      <c r="W286" s="24"/>
      <c r="X286" s="24"/>
    </row>
    <row r="287" spans="2:24" x14ac:dyDescent="0.2">
      <c r="B287" s="18">
        <f t="shared" ca="1" si="86"/>
        <v>53267</v>
      </c>
      <c r="C287" s="9">
        <f t="shared" si="99"/>
        <v>283</v>
      </c>
      <c r="D287" s="9"/>
      <c r="E287" s="13">
        <f t="shared" si="87"/>
        <v>800</v>
      </c>
      <c r="F287" s="14">
        <f t="shared" si="88"/>
        <v>228400</v>
      </c>
      <c r="G287" s="15">
        <f t="shared" si="89"/>
        <v>0.19421647734157371</v>
      </c>
      <c r="H287" s="13">
        <f t="shared" si="90"/>
        <v>10946.150166869762</v>
      </c>
      <c r="I287" s="13">
        <f t="shared" si="91"/>
        <v>936933.36008217966</v>
      </c>
      <c r="J287" s="15">
        <f t="shared" si="83"/>
        <v>0.80578352265842623</v>
      </c>
      <c r="K287" s="13">
        <f t="shared" si="92"/>
        <v>947607.32505464414</v>
      </c>
      <c r="L287" s="13">
        <f t="shared" si="100"/>
        <v>68099557.777084768</v>
      </c>
      <c r="M287" s="15">
        <f t="shared" si="93"/>
        <v>0.80578352265842634</v>
      </c>
      <c r="N287" s="13">
        <f t="shared" si="84"/>
        <v>0</v>
      </c>
      <c r="O287" s="13">
        <f t="shared" si="94"/>
        <v>-10673.964972464368</v>
      </c>
      <c r="P287" s="15">
        <f t="shared" si="85"/>
        <v>-9.1595807157804493E-3</v>
      </c>
      <c r="Q287" s="7">
        <f t="shared" si="95"/>
        <v>1165333.3600821798</v>
      </c>
      <c r="R287" s="7">
        <f t="shared" si="96"/>
        <v>1176007.3250546441</v>
      </c>
      <c r="S287" s="13">
        <f>IF('BANCO DE DADOS'!$AD$32="Sim",R287,Q287)</f>
        <v>1176007.3250546441</v>
      </c>
      <c r="T287" s="9">
        <f t="shared" si="97"/>
        <v>283</v>
      </c>
      <c r="U287" s="18">
        <f t="shared" ca="1" si="98"/>
        <v>53297</v>
      </c>
      <c r="V287" s="24"/>
      <c r="W287" s="24"/>
      <c r="X287" s="24"/>
    </row>
    <row r="288" spans="2:24" x14ac:dyDescent="0.2">
      <c r="B288" s="18">
        <f t="shared" ca="1" si="86"/>
        <v>53297</v>
      </c>
      <c r="C288" s="9">
        <f t="shared" si="99"/>
        <v>284</v>
      </c>
      <c r="D288" s="9"/>
      <c r="E288" s="13">
        <f t="shared" si="87"/>
        <v>800</v>
      </c>
      <c r="F288" s="14">
        <f t="shared" si="88"/>
        <v>229200</v>
      </c>
      <c r="G288" s="15">
        <f t="shared" si="89"/>
        <v>0.19293354687267406</v>
      </c>
      <c r="H288" s="13">
        <f t="shared" si="90"/>
        <v>11057.606953581708</v>
      </c>
      <c r="I288" s="13">
        <f t="shared" si="91"/>
        <v>947990.96703576134</v>
      </c>
      <c r="J288" s="15">
        <f t="shared" si="83"/>
        <v>0.80706645312732594</v>
      </c>
      <c r="K288" s="13">
        <f t="shared" si="92"/>
        <v>958773.80608598818</v>
      </c>
      <c r="L288" s="13">
        <f t="shared" si="100"/>
        <v>69058331.583170757</v>
      </c>
      <c r="M288" s="15">
        <f t="shared" si="93"/>
        <v>0.80706645312732594</v>
      </c>
      <c r="N288" s="13">
        <f t="shared" si="84"/>
        <v>0</v>
      </c>
      <c r="O288" s="13">
        <f t="shared" si="94"/>
        <v>-10782.839050226612</v>
      </c>
      <c r="P288" s="15">
        <f t="shared" si="85"/>
        <v>-9.1598044430959719E-3</v>
      </c>
      <c r="Q288" s="7">
        <f t="shared" si="95"/>
        <v>1177190.9670357616</v>
      </c>
      <c r="R288" s="7">
        <f t="shared" si="96"/>
        <v>1187973.8060859882</v>
      </c>
      <c r="S288" s="13">
        <f>IF('BANCO DE DADOS'!$AD$32="Sim",R288,Q288)</f>
        <v>1187973.8060859882</v>
      </c>
      <c r="T288" s="9">
        <f t="shared" si="97"/>
        <v>284</v>
      </c>
      <c r="U288" s="18">
        <f t="shared" ca="1" si="98"/>
        <v>53328</v>
      </c>
      <c r="V288" s="24"/>
      <c r="W288" s="24"/>
      <c r="X288" s="24"/>
    </row>
    <row r="289" spans="2:24" x14ac:dyDescent="0.2">
      <c r="B289" s="18">
        <f t="shared" ca="1" si="86"/>
        <v>53328</v>
      </c>
      <c r="C289" s="9">
        <f t="shared" si="99"/>
        <v>285</v>
      </c>
      <c r="D289" s="9"/>
      <c r="E289" s="13">
        <f t="shared" si="87"/>
        <v>800</v>
      </c>
      <c r="F289" s="14">
        <f t="shared" si="88"/>
        <v>230000</v>
      </c>
      <c r="G289" s="15">
        <f t="shared" si="89"/>
        <v>0.19165806847397043</v>
      </c>
      <c r="H289" s="13">
        <f t="shared" si="90"/>
        <v>11170.121330663918</v>
      </c>
      <c r="I289" s="13">
        <f t="shared" si="91"/>
        <v>959161.08836642525</v>
      </c>
      <c r="J289" s="15">
        <f t="shared" si="83"/>
        <v>0.80834193152602962</v>
      </c>
      <c r="K289" s="13">
        <f t="shared" si="92"/>
        <v>970053.83457799419</v>
      </c>
      <c r="L289" s="13">
        <f t="shared" si="100"/>
        <v>70028385.417748749</v>
      </c>
      <c r="M289" s="15">
        <f t="shared" si="93"/>
        <v>0.80834193152602951</v>
      </c>
      <c r="N289" s="13">
        <f t="shared" si="84"/>
        <v>0</v>
      </c>
      <c r="O289" s="13">
        <f t="shared" si="94"/>
        <v>-10892.746211568592</v>
      </c>
      <c r="P289" s="15">
        <f t="shared" si="85"/>
        <v>-9.1600257678563762E-3</v>
      </c>
      <c r="Q289" s="7">
        <f t="shared" si="95"/>
        <v>1189161.0883664256</v>
      </c>
      <c r="R289" s="7">
        <f t="shared" si="96"/>
        <v>1200053.8345779942</v>
      </c>
      <c r="S289" s="13">
        <f>IF('BANCO DE DADOS'!$AD$32="Sim",R289,Q289)</f>
        <v>1200053.8345779942</v>
      </c>
      <c r="T289" s="9">
        <f t="shared" si="97"/>
        <v>285</v>
      </c>
      <c r="U289" s="18">
        <f t="shared" ca="1" si="98"/>
        <v>53359</v>
      </c>
      <c r="V289" s="24"/>
      <c r="W289" s="24"/>
      <c r="X289" s="24"/>
    </row>
    <row r="290" spans="2:24" x14ac:dyDescent="0.2">
      <c r="B290" s="18">
        <f t="shared" ca="1" si="86"/>
        <v>53359</v>
      </c>
      <c r="C290" s="9">
        <f t="shared" si="99"/>
        <v>286</v>
      </c>
      <c r="D290" s="9"/>
      <c r="E290" s="13">
        <f t="shared" si="87"/>
        <v>800</v>
      </c>
      <c r="F290" s="14">
        <f t="shared" si="88"/>
        <v>230800</v>
      </c>
      <c r="G290" s="15">
        <f t="shared" si="89"/>
        <v>0.19039000856052632</v>
      </c>
      <c r="H290" s="13">
        <f t="shared" si="90"/>
        <v>11283.703333372425</v>
      </c>
      <c r="I290" s="13">
        <f t="shared" si="91"/>
        <v>970444.79169979761</v>
      </c>
      <c r="J290" s="15">
        <f t="shared" si="83"/>
        <v>0.80960999143947365</v>
      </c>
      <c r="K290" s="13">
        <f t="shared" si="92"/>
        <v>981448.48795900471</v>
      </c>
      <c r="L290" s="13">
        <f t="shared" si="100"/>
        <v>71009833.905707747</v>
      </c>
      <c r="M290" s="15">
        <f t="shared" si="93"/>
        <v>0.80960999143947365</v>
      </c>
      <c r="N290" s="13">
        <f t="shared" si="84"/>
        <v>0</v>
      </c>
      <c r="O290" s="13">
        <f t="shared" si="94"/>
        <v>-11003.696259206627</v>
      </c>
      <c r="P290" s="15">
        <f t="shared" si="85"/>
        <v>-9.1602447188437429E-3</v>
      </c>
      <c r="Q290" s="7">
        <f t="shared" si="95"/>
        <v>1201244.7916997981</v>
      </c>
      <c r="R290" s="7">
        <f t="shared" si="96"/>
        <v>1212248.4879590047</v>
      </c>
      <c r="S290" s="13">
        <f>IF('BANCO DE DADOS'!$AD$32="Sim",R290,Q290)</f>
        <v>1212248.4879590047</v>
      </c>
      <c r="T290" s="9">
        <f t="shared" si="97"/>
        <v>286</v>
      </c>
      <c r="U290" s="18">
        <f t="shared" ca="1" si="98"/>
        <v>53387</v>
      </c>
      <c r="V290" s="24"/>
      <c r="W290" s="24"/>
      <c r="X290" s="24"/>
    </row>
    <row r="291" spans="2:24" x14ac:dyDescent="0.2">
      <c r="B291" s="18">
        <f t="shared" ca="1" si="86"/>
        <v>53387</v>
      </c>
      <c r="C291" s="9">
        <f t="shared" si="99"/>
        <v>287</v>
      </c>
      <c r="D291" s="9"/>
      <c r="E291" s="13">
        <f t="shared" si="87"/>
        <v>800</v>
      </c>
      <c r="F291" s="14">
        <f t="shared" si="88"/>
        <v>231600</v>
      </c>
      <c r="G291" s="15">
        <f t="shared" si="89"/>
        <v>0.18912933360941875</v>
      </c>
      <c r="H291" s="13">
        <f t="shared" si="90"/>
        <v>11398.363092185726</v>
      </c>
      <c r="I291" s="13">
        <f t="shared" si="91"/>
        <v>981843.15479198331</v>
      </c>
      <c r="J291" s="15">
        <f t="shared" si="83"/>
        <v>0.81087066639058125</v>
      </c>
      <c r="K291" s="13">
        <f t="shared" si="92"/>
        <v>992958.85388085665</v>
      </c>
      <c r="L291" s="13">
        <f t="shared" si="100"/>
        <v>72002792.759588599</v>
      </c>
      <c r="M291" s="15">
        <f t="shared" si="93"/>
        <v>0.81087066639058125</v>
      </c>
      <c r="N291" s="13">
        <f t="shared" si="84"/>
        <v>0</v>
      </c>
      <c r="O291" s="13">
        <f t="shared" si="94"/>
        <v>-11115.699088872876</v>
      </c>
      <c r="P291" s="15">
        <f t="shared" si="85"/>
        <v>-9.1604613244354247E-3</v>
      </c>
      <c r="Q291" s="7">
        <f t="shared" si="95"/>
        <v>1213443.1547919838</v>
      </c>
      <c r="R291" s="7">
        <f t="shared" si="96"/>
        <v>1224558.8538808567</v>
      </c>
      <c r="S291" s="13">
        <f>IF('BANCO DE DADOS'!$AD$32="Sim",R291,Q291)</f>
        <v>1224558.8538808567</v>
      </c>
      <c r="T291" s="9">
        <f t="shared" si="97"/>
        <v>287</v>
      </c>
      <c r="U291" s="18">
        <f t="shared" ca="1" si="98"/>
        <v>53418</v>
      </c>
      <c r="V291" s="24"/>
      <c r="W291" s="24"/>
      <c r="X291" s="24"/>
    </row>
    <row r="292" spans="2:24" x14ac:dyDescent="0.2">
      <c r="B292" s="18">
        <f t="shared" ca="1" si="86"/>
        <v>53418</v>
      </c>
      <c r="C292" s="9">
        <f t="shared" si="99"/>
        <v>288</v>
      </c>
      <c r="D292" s="9">
        <v>24</v>
      </c>
      <c r="E292" s="13">
        <f t="shared" si="87"/>
        <v>800</v>
      </c>
      <c r="F292" s="14">
        <f t="shared" si="88"/>
        <v>232400</v>
      </c>
      <c r="G292" s="15">
        <f t="shared" si="89"/>
        <v>0.18787601016048</v>
      </c>
      <c r="H292" s="13">
        <f t="shared" si="90"/>
        <v>11514.110833708337</v>
      </c>
      <c r="I292" s="13">
        <f t="shared" si="91"/>
        <v>993357.26562569162</v>
      </c>
      <c r="J292" s="15">
        <f t="shared" si="83"/>
        <v>0.81212398983952006</v>
      </c>
      <c r="K292" s="13">
        <f t="shared" si="92"/>
        <v>1004586.0303158902</v>
      </c>
      <c r="L292" s="13">
        <f t="shared" si="100"/>
        <v>73007378.78990449</v>
      </c>
      <c r="M292" s="15">
        <f t="shared" si="93"/>
        <v>0.81212398983952006</v>
      </c>
      <c r="N292" s="13">
        <f t="shared" si="84"/>
        <v>0</v>
      </c>
      <c r="O292" s="13">
        <f t="shared" si="94"/>
        <v>-11228.764690198004</v>
      </c>
      <c r="P292" s="15">
        <f t="shared" si="85"/>
        <v>-9.1606756126109846E-3</v>
      </c>
      <c r="Q292" s="7">
        <f t="shared" si="95"/>
        <v>1225757.2656256922</v>
      </c>
      <c r="R292" s="7">
        <f t="shared" si="96"/>
        <v>1236986.0303158902</v>
      </c>
      <c r="S292" s="13">
        <f>IF('BANCO DE DADOS'!$AD$32="Sim",R292,Q292)</f>
        <v>1236986.0303158902</v>
      </c>
      <c r="T292" s="9">
        <f t="shared" si="97"/>
        <v>288</v>
      </c>
      <c r="U292" s="18">
        <f t="shared" ca="1" si="98"/>
        <v>53448</v>
      </c>
      <c r="V292" s="24"/>
      <c r="W292" s="24"/>
      <c r="X292" s="24"/>
    </row>
    <row r="293" spans="2:24" x14ac:dyDescent="0.2">
      <c r="B293" s="18">
        <f t="shared" ca="1" si="86"/>
        <v>53448</v>
      </c>
      <c r="C293" s="9">
        <f t="shared" si="99"/>
        <v>289</v>
      </c>
      <c r="D293" s="9"/>
      <c r="E293" s="13">
        <f t="shared" si="87"/>
        <v>800</v>
      </c>
      <c r="F293" s="14">
        <f t="shared" si="88"/>
        <v>233200</v>
      </c>
      <c r="G293" s="15">
        <f t="shared" si="89"/>
        <v>0.1866300048170311</v>
      </c>
      <c r="H293" s="13">
        <f t="shared" si="90"/>
        <v>11630.956881582902</v>
      </c>
      <c r="I293" s="13">
        <f t="shared" si="91"/>
        <v>1004988.2225072745</v>
      </c>
      <c r="J293" s="15">
        <f t="shared" si="83"/>
        <v>0.81336999518296893</v>
      </c>
      <c r="K293" s="13">
        <f t="shared" si="92"/>
        <v>1016331.1256548772</v>
      </c>
      <c r="L293" s="13">
        <f t="shared" si="100"/>
        <v>74023709.915559366</v>
      </c>
      <c r="M293" s="15">
        <f t="shared" si="93"/>
        <v>0.81336999518296893</v>
      </c>
      <c r="N293" s="13">
        <f t="shared" si="84"/>
        <v>0</v>
      </c>
      <c r="O293" s="13">
        <f t="shared" si="94"/>
        <v>-11342.903147601988</v>
      </c>
      <c r="P293" s="15">
        <f t="shared" si="85"/>
        <v>-9.1608876109587952E-3</v>
      </c>
      <c r="Q293" s="7">
        <f t="shared" si="95"/>
        <v>1238188.2225072752</v>
      </c>
      <c r="R293" s="7">
        <f t="shared" si="96"/>
        <v>1249531.1256548772</v>
      </c>
      <c r="S293" s="13">
        <f>IF('BANCO DE DADOS'!$AD$32="Sim",R293,Q293)</f>
        <v>1249531.1256548772</v>
      </c>
      <c r="T293" s="9">
        <f t="shared" si="97"/>
        <v>289</v>
      </c>
      <c r="U293" s="18">
        <f t="shared" ca="1" si="98"/>
        <v>53479</v>
      </c>
      <c r="V293" s="24"/>
      <c r="W293" s="24"/>
      <c r="X293" s="24"/>
    </row>
    <row r="294" spans="2:24" x14ac:dyDescent="0.2">
      <c r="B294" s="18">
        <f t="shared" ca="1" si="86"/>
        <v>53479</v>
      </c>
      <c r="C294" s="9">
        <f t="shared" si="99"/>
        <v>290</v>
      </c>
      <c r="D294" s="9"/>
      <c r="E294" s="13">
        <f t="shared" si="87"/>
        <v>800</v>
      </c>
      <c r="F294" s="14">
        <f t="shared" si="88"/>
        <v>234000</v>
      </c>
      <c r="G294" s="15">
        <f t="shared" si="89"/>
        <v>0.18539128424660647</v>
      </c>
      <c r="H294" s="13">
        <f t="shared" si="90"/>
        <v>11748.911657410972</v>
      </c>
      <c r="I294" s="13">
        <f t="shared" si="91"/>
        <v>1016737.1341646855</v>
      </c>
      <c r="J294" s="15">
        <f t="shared" si="83"/>
        <v>0.81460871575339355</v>
      </c>
      <c r="K294" s="13">
        <f t="shared" si="92"/>
        <v>1028195.2588058803</v>
      </c>
      <c r="L294" s="13">
        <f t="shared" si="100"/>
        <v>75051905.174365252</v>
      </c>
      <c r="M294" s="15">
        <f t="shared" si="93"/>
        <v>0.81460871575339355</v>
      </c>
      <c r="N294" s="13">
        <f t="shared" si="84"/>
        <v>0</v>
      </c>
      <c r="O294" s="13">
        <f t="shared" si="94"/>
        <v>-11458.124641194241</v>
      </c>
      <c r="P294" s="15">
        <f t="shared" si="85"/>
        <v>-9.1610973466831891E-3</v>
      </c>
      <c r="Q294" s="7">
        <f t="shared" si="95"/>
        <v>1250737.1341646861</v>
      </c>
      <c r="R294" s="7">
        <f t="shared" si="96"/>
        <v>1262195.2588058803</v>
      </c>
      <c r="S294" s="13">
        <f>IF('BANCO DE DADOS'!$AD$32="Sim",R294,Q294)</f>
        <v>1262195.2588058803</v>
      </c>
      <c r="T294" s="9">
        <f t="shared" si="97"/>
        <v>290</v>
      </c>
      <c r="U294" s="18">
        <f t="shared" ca="1" si="98"/>
        <v>53509</v>
      </c>
      <c r="V294" s="24"/>
      <c r="W294" s="24"/>
      <c r="X294" s="24"/>
    </row>
    <row r="295" spans="2:24" x14ac:dyDescent="0.2">
      <c r="B295" s="18">
        <f t="shared" ca="1" si="86"/>
        <v>53509</v>
      </c>
      <c r="C295" s="9">
        <f t="shared" si="99"/>
        <v>291</v>
      </c>
      <c r="D295" s="9"/>
      <c r="E295" s="13">
        <f t="shared" si="87"/>
        <v>800</v>
      </c>
      <c r="F295" s="14">
        <f t="shared" si="88"/>
        <v>234800</v>
      </c>
      <c r="G295" s="15">
        <f t="shared" si="89"/>
        <v>0.18415981518167063</v>
      </c>
      <c r="H295" s="13">
        <f t="shared" si="90"/>
        <v>11867.985681682519</v>
      </c>
      <c r="I295" s="13">
        <f t="shared" si="91"/>
        <v>1028605.119846368</v>
      </c>
      <c r="J295" s="15">
        <f t="shared" si="83"/>
        <v>0.81584018481832943</v>
      </c>
      <c r="K295" s="13">
        <f t="shared" si="92"/>
        <v>1040179.5592940494</v>
      </c>
      <c r="L295" s="13">
        <f t="shared" si="100"/>
        <v>76092084.733659297</v>
      </c>
      <c r="M295" s="15">
        <f t="shared" si="93"/>
        <v>0.81584018481832943</v>
      </c>
      <c r="N295" s="13">
        <f t="shared" si="84"/>
        <v>0</v>
      </c>
      <c r="O295" s="13">
        <f t="shared" si="94"/>
        <v>-11574.439447680721</v>
      </c>
      <c r="P295" s="15">
        <f t="shared" si="85"/>
        <v>-9.1613048466102336E-3</v>
      </c>
      <c r="Q295" s="7">
        <f t="shared" si="95"/>
        <v>1263405.1198463687</v>
      </c>
      <c r="R295" s="7">
        <f t="shared" si="96"/>
        <v>1274979.5592940494</v>
      </c>
      <c r="S295" s="13">
        <f>IF('BANCO DE DADOS'!$AD$32="Sim",R295,Q295)</f>
        <v>1274979.5592940494</v>
      </c>
      <c r="T295" s="9">
        <f t="shared" si="97"/>
        <v>291</v>
      </c>
      <c r="U295" s="18">
        <f t="shared" ca="1" si="98"/>
        <v>53540</v>
      </c>
      <c r="V295" s="24"/>
      <c r="W295" s="24"/>
      <c r="X295" s="24"/>
    </row>
    <row r="296" spans="2:24" x14ac:dyDescent="0.2">
      <c r="B296" s="18">
        <f t="shared" ca="1" si="86"/>
        <v>53540</v>
      </c>
      <c r="C296" s="9">
        <f t="shared" si="99"/>
        <v>292</v>
      </c>
      <c r="D296" s="9"/>
      <c r="E296" s="13">
        <f t="shared" si="87"/>
        <v>800</v>
      </c>
      <c r="F296" s="14">
        <f t="shared" si="88"/>
        <v>235600</v>
      </c>
      <c r="G296" s="15">
        <f t="shared" si="89"/>
        <v>0.18293556442032591</v>
      </c>
      <c r="H296" s="13">
        <f t="shared" si="90"/>
        <v>11988.18957471427</v>
      </c>
      <c r="I296" s="13">
        <f t="shared" si="91"/>
        <v>1040593.3094210823</v>
      </c>
      <c r="J296" s="15">
        <f t="shared" si="83"/>
        <v>0.81706443557967412</v>
      </c>
      <c r="K296" s="13">
        <f t="shared" si="92"/>
        <v>1052285.1673623642</v>
      </c>
      <c r="L296" s="13">
        <f t="shared" si="100"/>
        <v>77144369.901021659</v>
      </c>
      <c r="M296" s="15">
        <f t="shared" si="93"/>
        <v>0.81706443557967412</v>
      </c>
      <c r="N296" s="13">
        <f t="shared" si="84"/>
        <v>0</v>
      </c>
      <c r="O296" s="13">
        <f t="shared" si="94"/>
        <v>-11691.857941281283</v>
      </c>
      <c r="P296" s="15">
        <f t="shared" si="85"/>
        <v>-9.1615101371946839E-3</v>
      </c>
      <c r="Q296" s="7">
        <f t="shared" si="95"/>
        <v>1276193.309421083</v>
      </c>
      <c r="R296" s="7">
        <f t="shared" si="96"/>
        <v>1287885.1673623642</v>
      </c>
      <c r="S296" s="13">
        <f>IF('BANCO DE DADOS'!$AD$32="Sim",R296,Q296)</f>
        <v>1287885.1673623642</v>
      </c>
      <c r="T296" s="9">
        <f t="shared" si="97"/>
        <v>292</v>
      </c>
      <c r="U296" s="18">
        <f t="shared" ca="1" si="98"/>
        <v>53571</v>
      </c>
      <c r="V296" s="24"/>
      <c r="W296" s="24"/>
      <c r="X296" s="24"/>
    </row>
    <row r="297" spans="2:24" x14ac:dyDescent="0.2">
      <c r="B297" s="18">
        <f t="shared" ca="1" si="86"/>
        <v>53571</v>
      </c>
      <c r="C297" s="9">
        <f t="shared" si="99"/>
        <v>293</v>
      </c>
      <c r="D297" s="9"/>
      <c r="E297" s="13">
        <f t="shared" si="87"/>
        <v>800</v>
      </c>
      <c r="F297" s="14">
        <f t="shared" si="88"/>
        <v>236400</v>
      </c>
      <c r="G297" s="15">
        <f t="shared" si="89"/>
        <v>0.18171849882701235</v>
      </c>
      <c r="H297" s="13">
        <f t="shared" si="90"/>
        <v>12109.534057596926</v>
      </c>
      <c r="I297" s="13">
        <f t="shared" si="91"/>
        <v>1052702.8434786792</v>
      </c>
      <c r="J297" s="15">
        <f t="shared" si="83"/>
        <v>0.81828150117298759</v>
      </c>
      <c r="K297" s="13">
        <f t="shared" si="92"/>
        <v>1064513.2340733341</v>
      </c>
      <c r="L297" s="13">
        <f t="shared" si="100"/>
        <v>78208883.135095</v>
      </c>
      <c r="M297" s="15">
        <f t="shared" si="93"/>
        <v>0.8182815011729877</v>
      </c>
      <c r="N297" s="13">
        <f t="shared" si="84"/>
        <v>0</v>
      </c>
      <c r="O297" s="13">
        <f t="shared" si="94"/>
        <v>-11810.390594654251</v>
      </c>
      <c r="P297" s="15">
        <f t="shared" si="85"/>
        <v>-9.1617132445256134E-3</v>
      </c>
      <c r="Q297" s="7">
        <f t="shared" si="95"/>
        <v>1289102.8434786799</v>
      </c>
      <c r="R297" s="7">
        <f t="shared" si="96"/>
        <v>1300913.2340733341</v>
      </c>
      <c r="S297" s="13">
        <f>IF('BANCO DE DADOS'!$AD$32="Sim",R297,Q297)</f>
        <v>1300913.2340733341</v>
      </c>
      <c r="T297" s="9">
        <f t="shared" si="97"/>
        <v>293</v>
      </c>
      <c r="U297" s="18">
        <f t="shared" ca="1" si="98"/>
        <v>53601</v>
      </c>
      <c r="V297" s="24"/>
      <c r="W297" s="24"/>
      <c r="X297" s="24"/>
    </row>
    <row r="298" spans="2:24" x14ac:dyDescent="0.2">
      <c r="B298" s="18">
        <f t="shared" ca="1" si="86"/>
        <v>53601</v>
      </c>
      <c r="C298" s="9">
        <f t="shared" si="99"/>
        <v>294</v>
      </c>
      <c r="D298" s="9"/>
      <c r="E298" s="13">
        <f t="shared" si="87"/>
        <v>800</v>
      </c>
      <c r="F298" s="14">
        <f t="shared" si="88"/>
        <v>237200</v>
      </c>
      <c r="G298" s="15">
        <f t="shared" si="89"/>
        <v>0.18050858533319863</v>
      </c>
      <c r="H298" s="13">
        <f t="shared" si="90"/>
        <v>12232.029953151412</v>
      </c>
      <c r="I298" s="13">
        <f t="shared" si="91"/>
        <v>1064934.8734318307</v>
      </c>
      <c r="J298" s="15">
        <f t="shared" si="83"/>
        <v>0.81949141466680131</v>
      </c>
      <c r="K298" s="13">
        <f t="shared" si="92"/>
        <v>1076864.9214116624</v>
      </c>
      <c r="L298" s="13">
        <f t="shared" si="100"/>
        <v>79285748.056506664</v>
      </c>
      <c r="M298" s="15">
        <f t="shared" si="93"/>
        <v>0.81949141466680142</v>
      </c>
      <c r="N298" s="13">
        <f t="shared" si="84"/>
        <v>0</v>
      </c>
      <c r="O298" s="13">
        <f t="shared" si="94"/>
        <v>-11930.047979830997</v>
      </c>
      <c r="P298" s="15">
        <f t="shared" si="85"/>
        <v>-9.1619141943329215E-3</v>
      </c>
      <c r="Q298" s="7">
        <f t="shared" si="95"/>
        <v>1302134.8734318314</v>
      </c>
      <c r="R298" s="7">
        <f t="shared" si="96"/>
        <v>1314064.9214116624</v>
      </c>
      <c r="S298" s="13">
        <f>IF('BANCO DE DADOS'!$AD$32="Sim",R298,Q298)</f>
        <v>1314064.9214116624</v>
      </c>
      <c r="T298" s="9">
        <f t="shared" si="97"/>
        <v>294</v>
      </c>
      <c r="U298" s="18">
        <f t="shared" ca="1" si="98"/>
        <v>53632</v>
      </c>
      <c r="V298" s="24"/>
      <c r="W298" s="24"/>
      <c r="X298" s="24"/>
    </row>
    <row r="299" spans="2:24" x14ac:dyDescent="0.2">
      <c r="B299" s="18">
        <f t="shared" ca="1" si="86"/>
        <v>53632</v>
      </c>
      <c r="C299" s="9">
        <f t="shared" si="99"/>
        <v>295</v>
      </c>
      <c r="D299" s="9"/>
      <c r="E299" s="13">
        <f t="shared" si="87"/>
        <v>800</v>
      </c>
      <c r="F299" s="14">
        <f t="shared" si="88"/>
        <v>238000</v>
      </c>
      <c r="G299" s="15">
        <f t="shared" si="89"/>
        <v>0.17930579093806498</v>
      </c>
      <c r="H299" s="13">
        <f t="shared" si="90"/>
        <v>12355.688186894149</v>
      </c>
      <c r="I299" s="13">
        <f t="shared" si="91"/>
        <v>1077290.5616187248</v>
      </c>
      <c r="J299" s="15">
        <f t="shared" si="83"/>
        <v>0.82069420906193502</v>
      </c>
      <c r="K299" s="13">
        <f t="shared" si="92"/>
        <v>1089341.4023878844</v>
      </c>
      <c r="L299" s="13">
        <f t="shared" si="100"/>
        <v>80375089.458894551</v>
      </c>
      <c r="M299" s="15">
        <f t="shared" si="93"/>
        <v>0.82069420906193502</v>
      </c>
      <c r="N299" s="13">
        <f t="shared" si="84"/>
        <v>0</v>
      </c>
      <c r="O299" s="13">
        <f t="shared" si="94"/>
        <v>-12050.840769158909</v>
      </c>
      <c r="P299" s="15">
        <f t="shared" si="85"/>
        <v>-9.1621130119933069E-3</v>
      </c>
      <c r="Q299" s="7">
        <f t="shared" si="95"/>
        <v>1315290.5616187255</v>
      </c>
      <c r="R299" s="7">
        <f t="shared" si="96"/>
        <v>1327341.4023878844</v>
      </c>
      <c r="S299" s="13">
        <f>IF('BANCO DE DADOS'!$AD$32="Sim",R299,Q299)</f>
        <v>1327341.4023878844</v>
      </c>
      <c r="T299" s="9">
        <f t="shared" si="97"/>
        <v>295</v>
      </c>
      <c r="U299" s="18">
        <f t="shared" ca="1" si="98"/>
        <v>53662</v>
      </c>
      <c r="V299" s="24"/>
      <c r="W299" s="24"/>
      <c r="X299" s="24"/>
    </row>
    <row r="300" spans="2:24" x14ac:dyDescent="0.2">
      <c r="B300" s="18">
        <f t="shared" ca="1" si="86"/>
        <v>53662</v>
      </c>
      <c r="C300" s="9">
        <f t="shared" si="99"/>
        <v>296</v>
      </c>
      <c r="D300" s="9"/>
      <c r="E300" s="13">
        <f t="shared" si="87"/>
        <v>800</v>
      </c>
      <c r="F300" s="14">
        <f t="shared" si="88"/>
        <v>238800</v>
      </c>
      <c r="G300" s="15">
        <f t="shared" si="89"/>
        <v>0.17811008270917758</v>
      </c>
      <c r="H300" s="13">
        <f t="shared" si="90"/>
        <v>12480.519788011528</v>
      </c>
      <c r="I300" s="13">
        <f t="shared" si="91"/>
        <v>1089771.0814067363</v>
      </c>
      <c r="J300" s="15">
        <f t="shared" si="83"/>
        <v>0.82188991729082239</v>
      </c>
      <c r="K300" s="13">
        <f t="shared" si="92"/>
        <v>1101943.8611429897</v>
      </c>
      <c r="L300" s="13">
        <f t="shared" si="100"/>
        <v>81477033.320037544</v>
      </c>
      <c r="M300" s="15">
        <f t="shared" si="93"/>
        <v>0.82188991729082239</v>
      </c>
      <c r="N300" s="13">
        <f t="shared" si="84"/>
        <v>0</v>
      </c>
      <c r="O300" s="13">
        <f t="shared" si="94"/>
        <v>-12172.779736252734</v>
      </c>
      <c r="P300" s="15">
        <f t="shared" si="85"/>
        <v>-9.162309722535714E-3</v>
      </c>
      <c r="Q300" s="7">
        <f t="shared" si="95"/>
        <v>1328571.081406737</v>
      </c>
      <c r="R300" s="7">
        <f t="shared" si="96"/>
        <v>1340743.8611429897</v>
      </c>
      <c r="S300" s="13">
        <f>IF('BANCO DE DADOS'!$AD$32="Sim",R300,Q300)</f>
        <v>1340743.8611429897</v>
      </c>
      <c r="T300" s="9">
        <f t="shared" si="97"/>
        <v>296</v>
      </c>
      <c r="U300" s="18">
        <f t="shared" ca="1" si="98"/>
        <v>53693</v>
      </c>
      <c r="V300" s="24"/>
      <c r="W300" s="24"/>
      <c r="X300" s="24"/>
    </row>
    <row r="301" spans="2:24" x14ac:dyDescent="0.2">
      <c r="B301" s="18">
        <f t="shared" ca="1" si="86"/>
        <v>53693</v>
      </c>
      <c r="C301" s="9">
        <f t="shared" si="99"/>
        <v>297</v>
      </c>
      <c r="D301" s="9"/>
      <c r="E301" s="13">
        <f t="shared" si="87"/>
        <v>800</v>
      </c>
      <c r="F301" s="14">
        <f t="shared" si="88"/>
        <v>239600</v>
      </c>
      <c r="G301" s="15">
        <f t="shared" si="89"/>
        <v>0.17692142778315442</v>
      </c>
      <c r="H301" s="13">
        <f t="shared" si="90"/>
        <v>12606.535890343603</v>
      </c>
      <c r="I301" s="13">
        <f t="shared" si="91"/>
        <v>1102377.6172970799</v>
      </c>
      <c r="J301" s="15">
        <f t="shared" si="83"/>
        <v>0.82307857221684555</v>
      </c>
      <c r="K301" s="13">
        <f t="shared" si="92"/>
        <v>1114673.4930540365</v>
      </c>
      <c r="L301" s="13">
        <f t="shared" si="100"/>
        <v>82591706.813091576</v>
      </c>
      <c r="M301" s="15">
        <f t="shared" si="93"/>
        <v>0.82307857221684555</v>
      </c>
      <c r="N301" s="13">
        <f t="shared" si="84"/>
        <v>0</v>
      </c>
      <c r="O301" s="13">
        <f t="shared" si="94"/>
        <v>-12295.875756955938</v>
      </c>
      <c r="P301" s="15">
        <f t="shared" si="85"/>
        <v>-9.1625043506474053E-3</v>
      </c>
      <c r="Q301" s="7">
        <f t="shared" si="95"/>
        <v>1341977.6172970806</v>
      </c>
      <c r="R301" s="7">
        <f t="shared" si="96"/>
        <v>1354273.4930540365</v>
      </c>
      <c r="S301" s="13">
        <f>IF('BANCO DE DADOS'!$AD$32="Sim",R301,Q301)</f>
        <v>1354273.4930540365</v>
      </c>
      <c r="T301" s="9">
        <f t="shared" si="97"/>
        <v>297</v>
      </c>
      <c r="U301" s="18">
        <f t="shared" ca="1" si="98"/>
        <v>53724</v>
      </c>
      <c r="V301" s="24"/>
      <c r="W301" s="24"/>
      <c r="X301" s="24"/>
    </row>
    <row r="302" spans="2:24" x14ac:dyDescent="0.2">
      <c r="B302" s="18">
        <f t="shared" ca="1" si="86"/>
        <v>53724</v>
      </c>
      <c r="C302" s="9">
        <f t="shared" si="99"/>
        <v>298</v>
      </c>
      <c r="D302" s="9"/>
      <c r="E302" s="13">
        <f t="shared" si="87"/>
        <v>800</v>
      </c>
      <c r="F302" s="14">
        <f t="shared" si="88"/>
        <v>240400</v>
      </c>
      <c r="G302" s="15">
        <f t="shared" si="89"/>
        <v>0.17573979336632306</v>
      </c>
      <c r="H302" s="13">
        <f t="shared" si="90"/>
        <v>12733.747733377129</v>
      </c>
      <c r="I302" s="13">
        <f t="shared" si="91"/>
        <v>1115111.365030457</v>
      </c>
      <c r="J302" s="15">
        <f t="shared" si="83"/>
        <v>0.82426020663367694</v>
      </c>
      <c r="K302" s="13">
        <f t="shared" si="92"/>
        <v>1127531.5048407684</v>
      </c>
      <c r="L302" s="13">
        <f t="shared" si="100"/>
        <v>83719238.317932338</v>
      </c>
      <c r="M302" s="15">
        <f t="shared" si="93"/>
        <v>0.82426020663367694</v>
      </c>
      <c r="N302" s="13">
        <f t="shared" si="84"/>
        <v>0</v>
      </c>
      <c r="O302" s="13">
        <f t="shared" si="94"/>
        <v>-12420.139810310677</v>
      </c>
      <c r="P302" s="15">
        <f t="shared" si="85"/>
        <v>-9.1626969206795271E-3</v>
      </c>
      <c r="Q302" s="7">
        <f t="shared" si="95"/>
        <v>1355511.3650304577</v>
      </c>
      <c r="R302" s="7">
        <f t="shared" si="96"/>
        <v>1367931.5048407684</v>
      </c>
      <c r="S302" s="13">
        <f>IF('BANCO DE DADOS'!$AD$32="Sim",R302,Q302)</f>
        <v>1367931.5048407684</v>
      </c>
      <c r="T302" s="9">
        <f t="shared" si="97"/>
        <v>298</v>
      </c>
      <c r="U302" s="18">
        <f t="shared" ca="1" si="98"/>
        <v>53752</v>
      </c>
      <c r="V302" s="24"/>
      <c r="W302" s="24"/>
      <c r="X302" s="24"/>
    </row>
    <row r="303" spans="2:24" x14ac:dyDescent="0.2">
      <c r="B303" s="18">
        <f t="shared" ca="1" si="86"/>
        <v>53752</v>
      </c>
      <c r="C303" s="9">
        <f t="shared" si="99"/>
        <v>299</v>
      </c>
      <c r="D303" s="9"/>
      <c r="E303" s="13">
        <f t="shared" si="87"/>
        <v>800</v>
      </c>
      <c r="F303" s="14">
        <f t="shared" si="88"/>
        <v>241200</v>
      </c>
      <c r="G303" s="15">
        <f t="shared" si="89"/>
        <v>0.17456514673536991</v>
      </c>
      <c r="H303" s="13">
        <f t="shared" si="90"/>
        <v>12862.166663248026</v>
      </c>
      <c r="I303" s="13">
        <f t="shared" si="91"/>
        <v>1127973.5316937051</v>
      </c>
      <c r="J303" s="15">
        <f t="shared" si="83"/>
        <v>0.82543485326463006</v>
      </c>
      <c r="K303" s="13">
        <f t="shared" si="92"/>
        <v>1140519.1146732427</v>
      </c>
      <c r="L303" s="13">
        <f t="shared" si="100"/>
        <v>84859757.432605579</v>
      </c>
      <c r="M303" s="15">
        <f t="shared" si="93"/>
        <v>0.82543485326463006</v>
      </c>
      <c r="N303" s="13">
        <f t="shared" si="84"/>
        <v>0</v>
      </c>
      <c r="O303" s="13">
        <f t="shared" si="94"/>
        <v>-12545.582979536848</v>
      </c>
      <c r="P303" s="15">
        <f t="shared" si="85"/>
        <v>-9.1628874566524899E-3</v>
      </c>
      <c r="Q303" s="7">
        <f t="shared" si="95"/>
        <v>1369173.5316937058</v>
      </c>
      <c r="R303" s="7">
        <f t="shared" si="96"/>
        <v>1381719.1146732427</v>
      </c>
      <c r="S303" s="13">
        <f>IF('BANCO DE DADOS'!$AD$32="Sim",R303,Q303)</f>
        <v>1381719.1146732427</v>
      </c>
      <c r="T303" s="9">
        <f t="shared" si="97"/>
        <v>299</v>
      </c>
      <c r="U303" s="18">
        <f t="shared" ca="1" si="98"/>
        <v>53783</v>
      </c>
      <c r="V303" s="24"/>
      <c r="W303" s="24"/>
      <c r="X303" s="24"/>
    </row>
    <row r="304" spans="2:24" x14ac:dyDescent="0.2">
      <c r="B304" s="18">
        <f t="shared" ca="1" si="86"/>
        <v>53783</v>
      </c>
      <c r="C304" s="9">
        <f t="shared" si="99"/>
        <v>300</v>
      </c>
      <c r="D304" s="9">
        <v>25</v>
      </c>
      <c r="E304" s="13">
        <f t="shared" si="87"/>
        <v>800</v>
      </c>
      <c r="F304" s="14">
        <f t="shared" si="88"/>
        <v>242000</v>
      </c>
      <c r="G304" s="15">
        <f t="shared" si="89"/>
        <v>0.17339745523798106</v>
      </c>
      <c r="H304" s="13">
        <f t="shared" si="90"/>
        <v>12991.804133753352</v>
      </c>
      <c r="I304" s="13">
        <f t="shared" si="91"/>
        <v>1140965.3358274584</v>
      </c>
      <c r="J304" s="15">
        <f t="shared" si="83"/>
        <v>0.82660254476201889</v>
      </c>
      <c r="K304" s="13">
        <f t="shared" si="92"/>
        <v>1153637.55228048</v>
      </c>
      <c r="L304" s="13">
        <f t="shared" si="100"/>
        <v>86013394.984886065</v>
      </c>
      <c r="M304" s="15">
        <f t="shared" si="93"/>
        <v>0.82660254476201889</v>
      </c>
      <c r="N304" s="13">
        <f t="shared" si="84"/>
        <v>0</v>
      </c>
      <c r="O304" s="13">
        <f t="shared" si="94"/>
        <v>-12672.216453020927</v>
      </c>
      <c r="P304" s="15">
        <f t="shared" si="85"/>
        <v>-9.1630759822615912E-3</v>
      </c>
      <c r="Q304" s="7">
        <f t="shared" si="95"/>
        <v>1382965.3358274591</v>
      </c>
      <c r="R304" s="7">
        <f t="shared" si="96"/>
        <v>1395637.55228048</v>
      </c>
      <c r="S304" s="13">
        <f>IF('BANCO DE DADOS'!$AD$32="Sim",R304,Q304)</f>
        <v>1395637.55228048</v>
      </c>
      <c r="T304" s="9">
        <f t="shared" si="97"/>
        <v>300</v>
      </c>
      <c r="U304" s="18">
        <f t="shared" ca="1" si="98"/>
        <v>53813</v>
      </c>
      <c r="V304" s="24"/>
      <c r="W304" s="24"/>
      <c r="X304" s="24"/>
    </row>
    <row r="305" spans="2:24" x14ac:dyDescent="0.2">
      <c r="B305" s="18">
        <f t="shared" ca="1" si="86"/>
        <v>53813</v>
      </c>
      <c r="C305" s="9">
        <f t="shared" si="99"/>
        <v>301</v>
      </c>
      <c r="D305" s="9"/>
      <c r="E305" s="13">
        <f t="shared" si="87"/>
        <v>800</v>
      </c>
      <c r="F305" s="14">
        <f t="shared" si="88"/>
        <v>242800</v>
      </c>
      <c r="G305" s="15">
        <f t="shared" si="89"/>
        <v>0.17223668629347505</v>
      </c>
      <c r="H305" s="13">
        <f t="shared" si="90"/>
        <v>13122.671707372863</v>
      </c>
      <c r="I305" s="13">
        <f t="shared" si="91"/>
        <v>1154088.0075348313</v>
      </c>
      <c r="J305" s="15">
        <f t="shared" si="83"/>
        <v>0.82776331370652501</v>
      </c>
      <c r="K305" s="13">
        <f t="shared" si="92"/>
        <v>1166888.0590601454</v>
      </c>
      <c r="L305" s="13">
        <f t="shared" si="100"/>
        <v>87180283.043946207</v>
      </c>
      <c r="M305" s="15">
        <f t="shared" si="93"/>
        <v>0.82776331370652489</v>
      </c>
      <c r="N305" s="13">
        <f t="shared" si="84"/>
        <v>0</v>
      </c>
      <c r="O305" s="13">
        <f t="shared" si="94"/>
        <v>-12800.051525313407</v>
      </c>
      <c r="P305" s="15">
        <f t="shared" si="85"/>
        <v>-9.1632625208819627E-3</v>
      </c>
      <c r="Q305" s="7">
        <f t="shared" si="95"/>
        <v>1396888.007534832</v>
      </c>
      <c r="R305" s="7">
        <f t="shared" si="96"/>
        <v>1409688.0590601454</v>
      </c>
      <c r="S305" s="13">
        <f>IF('BANCO DE DADOS'!$AD$32="Sim",R305,Q305)</f>
        <v>1409688.0590601454</v>
      </c>
      <c r="T305" s="9">
        <f t="shared" si="97"/>
        <v>301</v>
      </c>
      <c r="U305" s="18">
        <f t="shared" ca="1" si="98"/>
        <v>53844</v>
      </c>
      <c r="V305" s="24"/>
      <c r="W305" s="24"/>
      <c r="X305" s="24"/>
    </row>
    <row r="306" spans="2:24" x14ac:dyDescent="0.2">
      <c r="B306" s="18">
        <f t="shared" ca="1" si="86"/>
        <v>53844</v>
      </c>
      <c r="C306" s="9">
        <f t="shared" si="99"/>
        <v>302</v>
      </c>
      <c r="D306" s="9"/>
      <c r="E306" s="13">
        <f t="shared" si="87"/>
        <v>800</v>
      </c>
      <c r="F306" s="14">
        <f t="shared" si="88"/>
        <v>243600</v>
      </c>
      <c r="G306" s="15">
        <f t="shared" si="89"/>
        <v>0.17108280739342704</v>
      </c>
      <c r="H306" s="13">
        <f t="shared" si="90"/>
        <v>13254.781056300302</v>
      </c>
      <c r="I306" s="13">
        <f t="shared" si="91"/>
        <v>1167342.7885911316</v>
      </c>
      <c r="J306" s="15">
        <f t="shared" si="83"/>
        <v>0.82891719260657293</v>
      </c>
      <c r="K306" s="13">
        <f t="shared" si="92"/>
        <v>1180271.888189269</v>
      </c>
      <c r="L306" s="13">
        <f t="shared" si="100"/>
        <v>88360554.932135478</v>
      </c>
      <c r="M306" s="15">
        <f t="shared" si="93"/>
        <v>0.82891719260657293</v>
      </c>
      <c r="N306" s="13">
        <f t="shared" si="84"/>
        <v>0</v>
      </c>
      <c r="O306" s="13">
        <f t="shared" si="94"/>
        <v>-12929.09959813673</v>
      </c>
      <c r="P306" s="15">
        <f t="shared" si="85"/>
        <v>-9.16344709557417E-3</v>
      </c>
      <c r="Q306" s="7">
        <f t="shared" si="95"/>
        <v>1410942.7885911323</v>
      </c>
      <c r="R306" s="7">
        <f t="shared" si="96"/>
        <v>1423871.888189269</v>
      </c>
      <c r="S306" s="13">
        <f>IF('BANCO DE DADOS'!$AD$32="Sim",R306,Q306)</f>
        <v>1423871.888189269</v>
      </c>
      <c r="T306" s="9">
        <f t="shared" si="97"/>
        <v>302</v>
      </c>
      <c r="U306" s="18">
        <f t="shared" ca="1" si="98"/>
        <v>53874</v>
      </c>
      <c r="V306" s="24"/>
      <c r="W306" s="24"/>
      <c r="X306" s="24"/>
    </row>
    <row r="307" spans="2:24" x14ac:dyDescent="0.2">
      <c r="B307" s="18">
        <f t="shared" ca="1" si="86"/>
        <v>53874</v>
      </c>
      <c r="C307" s="9">
        <f t="shared" si="99"/>
        <v>303</v>
      </c>
      <c r="D307" s="9"/>
      <c r="E307" s="13">
        <f t="shared" si="87"/>
        <v>800</v>
      </c>
      <c r="F307" s="14">
        <f t="shared" si="88"/>
        <v>244400</v>
      </c>
      <c r="G307" s="15">
        <f t="shared" si="89"/>
        <v>0.16993578610228494</v>
      </c>
      <c r="H307" s="13">
        <f t="shared" si="90"/>
        <v>13388.143963484436</v>
      </c>
      <c r="I307" s="13">
        <f t="shared" si="91"/>
        <v>1180730.9325546159</v>
      </c>
      <c r="J307" s="15">
        <f t="shared" si="83"/>
        <v>0.83006421389771501</v>
      </c>
      <c r="K307" s="13">
        <f t="shared" si="92"/>
        <v>1193790.3047360184</v>
      </c>
      <c r="L307" s="13">
        <f t="shared" si="100"/>
        <v>89554345.236871496</v>
      </c>
      <c r="M307" s="15">
        <f t="shared" si="93"/>
        <v>0.83006421389771512</v>
      </c>
      <c r="N307" s="13">
        <f t="shared" si="84"/>
        <v>0</v>
      </c>
      <c r="O307" s="13">
        <f t="shared" si="94"/>
        <v>-13059.372181401821</v>
      </c>
      <c r="P307" s="15">
        <f t="shared" si="85"/>
        <v>-9.163629729089004E-3</v>
      </c>
      <c r="Q307" s="7">
        <f t="shared" si="95"/>
        <v>1425130.9325546166</v>
      </c>
      <c r="R307" s="7">
        <f t="shared" si="96"/>
        <v>1438190.3047360184</v>
      </c>
      <c r="S307" s="13">
        <f>IF('BANCO DE DADOS'!$AD$32="Sim",R307,Q307)</f>
        <v>1438190.3047360184</v>
      </c>
      <c r="T307" s="9">
        <f t="shared" si="97"/>
        <v>303</v>
      </c>
      <c r="U307" s="18">
        <f t="shared" ca="1" si="98"/>
        <v>53905</v>
      </c>
      <c r="V307" s="24"/>
      <c r="W307" s="24"/>
      <c r="X307" s="24"/>
    </row>
    <row r="308" spans="2:24" x14ac:dyDescent="0.2">
      <c r="B308" s="18">
        <f t="shared" ca="1" si="86"/>
        <v>53905</v>
      </c>
      <c r="C308" s="9">
        <f t="shared" si="99"/>
        <v>304</v>
      </c>
      <c r="D308" s="9"/>
      <c r="E308" s="13">
        <f t="shared" si="87"/>
        <v>800</v>
      </c>
      <c r="F308" s="14">
        <f t="shared" si="88"/>
        <v>245200</v>
      </c>
      <c r="G308" s="15">
        <f t="shared" si="89"/>
        <v>0.16879559005797701</v>
      </c>
      <c r="H308" s="13">
        <f t="shared" si="90"/>
        <v>13522.772323679994</v>
      </c>
      <c r="I308" s="13">
        <f t="shared" si="91"/>
        <v>1194253.7048782958</v>
      </c>
      <c r="J308" s="15">
        <f t="shared" si="83"/>
        <v>0.83120440994202305</v>
      </c>
      <c r="K308" s="13">
        <f t="shared" si="92"/>
        <v>1207444.5857725311</v>
      </c>
      <c r="L308" s="13">
        <f t="shared" si="100"/>
        <v>90761789.822644025</v>
      </c>
      <c r="M308" s="15">
        <f t="shared" si="93"/>
        <v>0.83120440994202294</v>
      </c>
      <c r="N308" s="13">
        <f t="shared" si="84"/>
        <v>0</v>
      </c>
      <c r="O308" s="13">
        <f t="shared" si="94"/>
        <v>-13190.880894234404</v>
      </c>
      <c r="P308" s="15">
        <f t="shared" si="85"/>
        <v>-9.1638104438722945E-3</v>
      </c>
      <c r="Q308" s="7">
        <f t="shared" si="95"/>
        <v>1439453.7048782967</v>
      </c>
      <c r="R308" s="7">
        <f t="shared" si="96"/>
        <v>1452644.5857725311</v>
      </c>
      <c r="S308" s="13">
        <f>IF('BANCO DE DADOS'!$AD$32="Sim",R308,Q308)</f>
        <v>1452644.5857725311</v>
      </c>
      <c r="T308" s="9">
        <f t="shared" si="97"/>
        <v>304</v>
      </c>
      <c r="U308" s="18">
        <f t="shared" ca="1" si="98"/>
        <v>53936</v>
      </c>
      <c r="V308" s="24"/>
      <c r="W308" s="24"/>
      <c r="X308" s="24"/>
    </row>
    <row r="309" spans="2:24" x14ac:dyDescent="0.2">
      <c r="B309" s="18">
        <f t="shared" ca="1" si="86"/>
        <v>53936</v>
      </c>
      <c r="C309" s="9">
        <f t="shared" si="99"/>
        <v>305</v>
      </c>
      <c r="D309" s="9"/>
      <c r="E309" s="13">
        <f t="shared" si="87"/>
        <v>800</v>
      </c>
      <c r="F309" s="14">
        <f t="shared" si="88"/>
        <v>246000</v>
      </c>
      <c r="G309" s="15">
        <f t="shared" si="89"/>
        <v>0.16766218697251162</v>
      </c>
      <c r="H309" s="13">
        <f t="shared" si="90"/>
        <v>13658.678144508571</v>
      </c>
      <c r="I309" s="13">
        <f t="shared" si="91"/>
        <v>1207912.3830228043</v>
      </c>
      <c r="J309" s="15">
        <f t="shared" si="83"/>
        <v>0.83233781302748833</v>
      </c>
      <c r="K309" s="13">
        <f t="shared" si="92"/>
        <v>1221236.0204888175</v>
      </c>
      <c r="L309" s="13">
        <f t="shared" si="100"/>
        <v>91983025.843132839</v>
      </c>
      <c r="M309" s="15">
        <f t="shared" si="93"/>
        <v>0.83233781302748844</v>
      </c>
      <c r="N309" s="13">
        <f t="shared" si="84"/>
        <v>0</v>
      </c>
      <c r="O309" s="13">
        <f t="shared" si="94"/>
        <v>-13323.637466012267</v>
      </c>
      <c r="P309" s="15">
        <f t="shared" si="85"/>
        <v>-9.1639892620704651E-3</v>
      </c>
      <c r="Q309" s="7">
        <f t="shared" si="95"/>
        <v>1453912.3830228052</v>
      </c>
      <c r="R309" s="7">
        <f t="shared" si="96"/>
        <v>1467236.0204888175</v>
      </c>
      <c r="S309" s="13">
        <f>IF('BANCO DE DADOS'!$AD$32="Sim",R309,Q309)</f>
        <v>1467236.0204888175</v>
      </c>
      <c r="T309" s="9">
        <f t="shared" si="97"/>
        <v>305</v>
      </c>
      <c r="U309" s="18">
        <f t="shared" ca="1" si="98"/>
        <v>53966</v>
      </c>
      <c r="V309" s="24"/>
      <c r="W309" s="24"/>
      <c r="X309" s="24"/>
    </row>
    <row r="310" spans="2:24" x14ac:dyDescent="0.2">
      <c r="B310" s="18">
        <f t="shared" ca="1" si="86"/>
        <v>53966</v>
      </c>
      <c r="C310" s="9">
        <f t="shared" si="99"/>
        <v>306</v>
      </c>
      <c r="D310" s="9"/>
      <c r="E310" s="13">
        <f t="shared" si="87"/>
        <v>800</v>
      </c>
      <c r="F310" s="14">
        <f t="shared" si="88"/>
        <v>246800</v>
      </c>
      <c r="G310" s="15">
        <f t="shared" si="89"/>
        <v>0.16653554463256814</v>
      </c>
      <c r="H310" s="13">
        <f t="shared" si="90"/>
        <v>13795.873547529593</v>
      </c>
      <c r="I310" s="13">
        <f t="shared" si="91"/>
        <v>1221708.2565703338</v>
      </c>
      <c r="J310" s="15">
        <f t="shared" si="83"/>
        <v>0.83346445536743186</v>
      </c>
      <c r="K310" s="13">
        <f t="shared" si="92"/>
        <v>1235165.9103077452</v>
      </c>
      <c r="L310" s="13">
        <f t="shared" si="100"/>
        <v>93218191.753440589</v>
      </c>
      <c r="M310" s="15">
        <f t="shared" si="93"/>
        <v>0.83346445536743186</v>
      </c>
      <c r="N310" s="13">
        <f t="shared" si="84"/>
        <v>0</v>
      </c>
      <c r="O310" s="13">
        <f t="shared" si="94"/>
        <v>-13457.653737410437</v>
      </c>
      <c r="P310" s="15">
        <f t="shared" si="85"/>
        <v>-9.1641662055346289E-3</v>
      </c>
      <c r="Q310" s="7">
        <f t="shared" si="95"/>
        <v>1468508.2565703348</v>
      </c>
      <c r="R310" s="7">
        <f t="shared" si="96"/>
        <v>1481965.9103077452</v>
      </c>
      <c r="S310" s="13">
        <f>IF('BANCO DE DADOS'!$AD$32="Sim",R310,Q310)</f>
        <v>1481965.9103077452</v>
      </c>
      <c r="T310" s="9">
        <f t="shared" si="97"/>
        <v>306</v>
      </c>
      <c r="U310" s="18">
        <f t="shared" ca="1" si="98"/>
        <v>53997</v>
      </c>
      <c r="V310" s="24"/>
      <c r="W310" s="24"/>
      <c r="X310" s="24"/>
    </row>
    <row r="311" spans="2:24" x14ac:dyDescent="0.2">
      <c r="B311" s="18">
        <f t="shared" ca="1" si="86"/>
        <v>53997</v>
      </c>
      <c r="C311" s="9">
        <f t="shared" si="99"/>
        <v>307</v>
      </c>
      <c r="D311" s="9"/>
      <c r="E311" s="13">
        <f t="shared" si="87"/>
        <v>800</v>
      </c>
      <c r="F311" s="14">
        <f t="shared" si="88"/>
        <v>247600</v>
      </c>
      <c r="G311" s="15">
        <f t="shared" si="89"/>
        <v>0.16541563090008032</v>
      </c>
      <c r="H311" s="13">
        <f t="shared" si="90"/>
        <v>13934.37076932146</v>
      </c>
      <c r="I311" s="13">
        <f t="shared" si="91"/>
        <v>1235642.6273396553</v>
      </c>
      <c r="J311" s="15">
        <f t="shared" si="83"/>
        <v>0.83458436909991973</v>
      </c>
      <c r="K311" s="13">
        <f t="shared" si="92"/>
        <v>1249235.569001114</v>
      </c>
      <c r="L311" s="13">
        <f t="shared" si="100"/>
        <v>94467427.322441697</v>
      </c>
      <c r="M311" s="15">
        <f t="shared" si="93"/>
        <v>0.83458436909991962</v>
      </c>
      <c r="N311" s="13">
        <f t="shared" si="84"/>
        <v>0</v>
      </c>
      <c r="O311" s="13">
        <f t="shared" si="94"/>
        <v>-13592.941661457764</v>
      </c>
      <c r="P311" s="15">
        <f t="shared" si="85"/>
        <v>-9.164341295825662E-3</v>
      </c>
      <c r="Q311" s="7">
        <f t="shared" si="95"/>
        <v>1483242.6273396562</v>
      </c>
      <c r="R311" s="7">
        <f t="shared" si="96"/>
        <v>1496835.569001114</v>
      </c>
      <c r="S311" s="13">
        <f>IF('BANCO DE DADOS'!$AD$32="Sim",R311,Q311)</f>
        <v>1496835.569001114</v>
      </c>
      <c r="T311" s="9">
        <f t="shared" si="97"/>
        <v>307</v>
      </c>
      <c r="U311" s="18">
        <f t="shared" ca="1" si="98"/>
        <v>54027</v>
      </c>
      <c r="V311" s="24"/>
      <c r="W311" s="24"/>
      <c r="X311" s="24"/>
    </row>
    <row r="312" spans="2:24" x14ac:dyDescent="0.2">
      <c r="B312" s="18">
        <f t="shared" ca="1" si="86"/>
        <v>54027</v>
      </c>
      <c r="C312" s="9">
        <f t="shared" si="99"/>
        <v>308</v>
      </c>
      <c r="D312" s="9"/>
      <c r="E312" s="13">
        <f t="shared" si="87"/>
        <v>800</v>
      </c>
      <c r="F312" s="14">
        <f t="shared" si="88"/>
        <v>248400</v>
      </c>
      <c r="G312" s="15">
        <f t="shared" si="89"/>
        <v>0.16430241371281093</v>
      </c>
      <c r="H312" s="13">
        <f t="shared" si="90"/>
        <v>14074.182162572924</v>
      </c>
      <c r="I312" s="13">
        <f t="shared" si="91"/>
        <v>1249716.8095022282</v>
      </c>
      <c r="J312" s="15">
        <f t="shared" si="83"/>
        <v>0.83569758628718904</v>
      </c>
      <c r="K312" s="13">
        <f t="shared" si="92"/>
        <v>1263446.3228068319</v>
      </c>
      <c r="L312" s="13">
        <f t="shared" si="100"/>
        <v>95730873.645248532</v>
      </c>
      <c r="M312" s="15">
        <f t="shared" si="93"/>
        <v>0.83569758628718904</v>
      </c>
      <c r="N312" s="13">
        <f t="shared" si="84"/>
        <v>0</v>
      </c>
      <c r="O312" s="13">
        <f t="shared" si="94"/>
        <v>-13729.51330460282</v>
      </c>
      <c r="P312" s="15">
        <f t="shared" si="85"/>
        <v>-9.1645145542186713E-3</v>
      </c>
      <c r="Q312" s="7">
        <f t="shared" si="95"/>
        <v>1498116.8095022291</v>
      </c>
      <c r="R312" s="7">
        <f t="shared" si="96"/>
        <v>1511846.3228068319</v>
      </c>
      <c r="S312" s="13">
        <f>IF('BANCO DE DADOS'!$AD$32="Sim",R312,Q312)</f>
        <v>1511846.3228068319</v>
      </c>
      <c r="T312" s="9">
        <f t="shared" si="97"/>
        <v>308</v>
      </c>
      <c r="U312" s="18">
        <f t="shared" ca="1" si="98"/>
        <v>54058</v>
      </c>
      <c r="V312" s="24"/>
      <c r="W312" s="24"/>
      <c r="X312" s="24"/>
    </row>
    <row r="313" spans="2:24" x14ac:dyDescent="0.2">
      <c r="B313" s="18">
        <f t="shared" ca="1" si="86"/>
        <v>54058</v>
      </c>
      <c r="C313" s="9">
        <f t="shared" si="99"/>
        <v>309</v>
      </c>
      <c r="D313" s="9"/>
      <c r="E313" s="13">
        <f t="shared" si="87"/>
        <v>800</v>
      </c>
      <c r="F313" s="14">
        <f t="shared" si="88"/>
        <v>249200</v>
      </c>
      <c r="G313" s="15">
        <f t="shared" si="89"/>
        <v>0.16319586108491843</v>
      </c>
      <c r="H313" s="13">
        <f t="shared" si="90"/>
        <v>14215.320197184847</v>
      </c>
      <c r="I313" s="13">
        <f t="shared" si="91"/>
        <v>1263932.129699413</v>
      </c>
      <c r="J313" s="15">
        <f t="shared" si="83"/>
        <v>0.83680413891508154</v>
      </c>
      <c r="K313" s="13">
        <f t="shared" si="92"/>
        <v>1277799.5105472044</v>
      </c>
      <c r="L313" s="13">
        <f t="shared" si="100"/>
        <v>97008673.155795738</v>
      </c>
      <c r="M313" s="15">
        <f t="shared" si="93"/>
        <v>0.83680413891508154</v>
      </c>
      <c r="N313" s="13">
        <f t="shared" si="84"/>
        <v>0</v>
      </c>
      <c r="O313" s="13">
        <f t="shared" si="94"/>
        <v>-13867.380847790511</v>
      </c>
      <c r="P313" s="15">
        <f t="shared" si="85"/>
        <v>-9.1646860017077884E-3</v>
      </c>
      <c r="Q313" s="7">
        <f t="shared" si="95"/>
        <v>1513132.1296994139</v>
      </c>
      <c r="R313" s="7">
        <f t="shared" si="96"/>
        <v>1526999.5105472044</v>
      </c>
      <c r="S313" s="13">
        <f>IF('BANCO DE DADOS'!$AD$32="Sim",R313,Q313)</f>
        <v>1526999.5105472044</v>
      </c>
      <c r="T313" s="9">
        <f t="shared" si="97"/>
        <v>309</v>
      </c>
      <c r="U313" s="18">
        <f t="shared" ca="1" si="98"/>
        <v>54089</v>
      </c>
      <c r="V313" s="24"/>
      <c r="W313" s="24"/>
      <c r="X313" s="24"/>
    </row>
    <row r="314" spans="2:24" x14ac:dyDescent="0.2">
      <c r="B314" s="18">
        <f t="shared" ca="1" si="86"/>
        <v>54089</v>
      </c>
      <c r="C314" s="9">
        <f t="shared" si="99"/>
        <v>310</v>
      </c>
      <c r="D314" s="9"/>
      <c r="E314" s="13">
        <f t="shared" si="87"/>
        <v>800</v>
      </c>
      <c r="F314" s="14">
        <f t="shared" si="88"/>
        <v>250000</v>
      </c>
      <c r="G314" s="15">
        <f t="shared" si="89"/>
        <v>0.1620959411075156</v>
      </c>
      <c r="H314" s="13">
        <f t="shared" si="90"/>
        <v>14357.797461382395</v>
      </c>
      <c r="I314" s="13">
        <f t="shared" si="91"/>
        <v>1278289.9271607953</v>
      </c>
      <c r="J314" s="15">
        <f t="shared" si="83"/>
        <v>0.83790405889248443</v>
      </c>
      <c r="K314" s="13">
        <f t="shared" si="92"/>
        <v>1292296.4837483442</v>
      </c>
      <c r="L314" s="13">
        <f t="shared" si="100"/>
        <v>98300969.639544085</v>
      </c>
      <c r="M314" s="15">
        <f t="shared" si="93"/>
        <v>0.83790405889248443</v>
      </c>
      <c r="N314" s="13">
        <f t="shared" si="84"/>
        <v>0</v>
      </c>
      <c r="O314" s="13">
        <f t="shared" si="94"/>
        <v>-14006.556587547995</v>
      </c>
      <c r="P314" s="15">
        <f t="shared" si="85"/>
        <v>-9.1648556590102556E-3</v>
      </c>
      <c r="Q314" s="7">
        <f t="shared" si="95"/>
        <v>1528289.9271607962</v>
      </c>
      <c r="R314" s="7">
        <f t="shared" si="96"/>
        <v>1542296.4837483442</v>
      </c>
      <c r="S314" s="13">
        <f>IF('BANCO DE DADOS'!$AD$32="Sim",R314,Q314)</f>
        <v>1542296.4837483442</v>
      </c>
      <c r="T314" s="9">
        <f t="shared" si="97"/>
        <v>310</v>
      </c>
      <c r="U314" s="18">
        <f t="shared" ca="1" si="98"/>
        <v>54118</v>
      </c>
      <c r="V314" s="24"/>
      <c r="W314" s="24"/>
      <c r="X314" s="24"/>
    </row>
    <row r="315" spans="2:24" x14ac:dyDescent="0.2">
      <c r="B315" s="18">
        <f t="shared" ca="1" si="86"/>
        <v>54118</v>
      </c>
      <c r="C315" s="9">
        <f t="shared" si="99"/>
        <v>311</v>
      </c>
      <c r="D315" s="9"/>
      <c r="E315" s="13">
        <f t="shared" si="87"/>
        <v>800</v>
      </c>
      <c r="F315" s="14">
        <f t="shared" si="88"/>
        <v>250800</v>
      </c>
      <c r="G315" s="15">
        <f t="shared" si="89"/>
        <v>0.16100262194921991</v>
      </c>
      <c r="H315" s="13">
        <f t="shared" si="90"/>
        <v>14501.626662837802</v>
      </c>
      <c r="I315" s="13">
        <f t="shared" si="91"/>
        <v>1292791.5538236331</v>
      </c>
      <c r="J315" s="15">
        <f t="shared" si="83"/>
        <v>0.83899737805078012</v>
      </c>
      <c r="K315" s="13">
        <f t="shared" si="92"/>
        <v>1306938.6067607154</v>
      </c>
      <c r="L315" s="13">
        <f t="shared" si="100"/>
        <v>99607908.246304795</v>
      </c>
      <c r="M315" s="15">
        <f t="shared" si="93"/>
        <v>0.83899737805078012</v>
      </c>
      <c r="N315" s="13">
        <f t="shared" si="84"/>
        <v>0</v>
      </c>
      <c r="O315" s="13">
        <f t="shared" si="94"/>
        <v>-14147.052937081316</v>
      </c>
      <c r="P315" s="15">
        <f t="shared" si="85"/>
        <v>-9.1650235465707362E-3</v>
      </c>
      <c r="Q315" s="7">
        <f t="shared" si="95"/>
        <v>1543591.5538236341</v>
      </c>
      <c r="R315" s="7">
        <f t="shared" si="96"/>
        <v>1557738.6067607154</v>
      </c>
      <c r="S315" s="13">
        <f>IF('BANCO DE DADOS'!$AD$32="Sim",R315,Q315)</f>
        <v>1557738.6067607154</v>
      </c>
      <c r="T315" s="9">
        <f t="shared" si="97"/>
        <v>311</v>
      </c>
      <c r="U315" s="18">
        <f t="shared" ca="1" si="98"/>
        <v>54149</v>
      </c>
      <c r="V315" s="24"/>
      <c r="W315" s="24"/>
      <c r="X315" s="24"/>
    </row>
    <row r="316" spans="2:24" x14ac:dyDescent="0.2">
      <c r="B316" s="18">
        <f t="shared" ca="1" si="86"/>
        <v>54149</v>
      </c>
      <c r="C316" s="9">
        <f t="shared" si="99"/>
        <v>312</v>
      </c>
      <c r="D316" s="9">
        <v>26</v>
      </c>
      <c r="E316" s="13">
        <f t="shared" si="87"/>
        <v>800</v>
      </c>
      <c r="F316" s="14">
        <f t="shared" si="88"/>
        <v>251600</v>
      </c>
      <c r="G316" s="15">
        <f t="shared" si="89"/>
        <v>0.1599158718566957</v>
      </c>
      <c r="H316" s="13">
        <f t="shared" si="90"/>
        <v>14646.820629803764</v>
      </c>
      <c r="I316" s="13">
        <f t="shared" si="91"/>
        <v>1307438.3744534368</v>
      </c>
      <c r="J316" s="15">
        <f t="shared" si="83"/>
        <v>0.84008412814330424</v>
      </c>
      <c r="K316" s="13">
        <f t="shared" si="92"/>
        <v>1321727.2568808214</v>
      </c>
      <c r="L316" s="13">
        <f t="shared" si="100"/>
        <v>100929635.50318561</v>
      </c>
      <c r="M316" s="15">
        <f t="shared" si="93"/>
        <v>0.84008412814330424</v>
      </c>
      <c r="N316" s="13">
        <f t="shared" si="84"/>
        <v>0</v>
      </c>
      <c r="O316" s="13">
        <f t="shared" si="94"/>
        <v>-14288.88242738368</v>
      </c>
      <c r="P316" s="15">
        <f t="shared" si="85"/>
        <v>-9.1651896845663123E-3</v>
      </c>
      <c r="Q316" s="7">
        <f t="shared" si="95"/>
        <v>1559038.3744534377</v>
      </c>
      <c r="R316" s="7">
        <f t="shared" si="96"/>
        <v>1573327.2568808214</v>
      </c>
      <c r="S316" s="13">
        <f>IF('BANCO DE DADOS'!$AD$32="Sim",R316,Q316)</f>
        <v>1573327.2568808214</v>
      </c>
      <c r="T316" s="9">
        <f t="shared" si="97"/>
        <v>312</v>
      </c>
      <c r="U316" s="18">
        <f t="shared" ca="1" si="98"/>
        <v>54179</v>
      </c>
      <c r="V316" s="24"/>
      <c r="W316" s="24"/>
      <c r="X316" s="24"/>
    </row>
    <row r="317" spans="2:24" x14ac:dyDescent="0.2">
      <c r="B317" s="18">
        <f t="shared" ca="1" si="86"/>
        <v>54179</v>
      </c>
      <c r="C317" s="9">
        <f t="shared" si="99"/>
        <v>313</v>
      </c>
      <c r="D317" s="9"/>
      <c r="E317" s="13">
        <f t="shared" si="87"/>
        <v>800</v>
      </c>
      <c r="F317" s="14">
        <f t="shared" si="88"/>
        <v>252400</v>
      </c>
      <c r="G317" s="15">
        <f t="shared" si="89"/>
        <v>0.15883565915518852</v>
      </c>
      <c r="H317" s="13">
        <f t="shared" si="90"/>
        <v>14793.392312257616</v>
      </c>
      <c r="I317" s="13">
        <f t="shared" si="91"/>
        <v>1322231.7667656944</v>
      </c>
      <c r="J317" s="15">
        <f t="shared" si="83"/>
        <v>0.84116434084481151</v>
      </c>
      <c r="K317" s="13">
        <f t="shared" si="92"/>
        <v>1336663.8244740467</v>
      </c>
      <c r="L317" s="13">
        <f t="shared" si="100"/>
        <v>102266299.32765967</v>
      </c>
      <c r="M317" s="15">
        <f t="shared" si="93"/>
        <v>0.84116434084481151</v>
      </c>
      <c r="N317" s="13">
        <f t="shared" si="84"/>
        <v>0</v>
      </c>
      <c r="O317" s="13">
        <f t="shared" si="94"/>
        <v>-14432.057708351407</v>
      </c>
      <c r="P317" s="15">
        <f t="shared" si="85"/>
        <v>-9.1653540929095799E-3</v>
      </c>
      <c r="Q317" s="7">
        <f t="shared" si="95"/>
        <v>1574631.7667656953</v>
      </c>
      <c r="R317" s="7">
        <f t="shared" si="96"/>
        <v>1589063.8244740467</v>
      </c>
      <c r="S317" s="13">
        <f>IF('BANCO DE DADOS'!$AD$32="Sim",R317,Q317)</f>
        <v>1589063.8244740467</v>
      </c>
      <c r="T317" s="9">
        <f t="shared" si="97"/>
        <v>313</v>
      </c>
      <c r="U317" s="18">
        <f t="shared" ca="1" si="98"/>
        <v>54210</v>
      </c>
      <c r="V317" s="24"/>
      <c r="W317" s="24"/>
      <c r="X317" s="24"/>
    </row>
    <row r="318" spans="2:24" x14ac:dyDescent="0.2">
      <c r="B318" s="18">
        <f t="shared" ca="1" si="86"/>
        <v>54210</v>
      </c>
      <c r="C318" s="9">
        <f t="shared" si="99"/>
        <v>314</v>
      </c>
      <c r="D318" s="9"/>
      <c r="E318" s="13">
        <f t="shared" si="87"/>
        <v>800</v>
      </c>
      <c r="F318" s="14">
        <f t="shared" si="88"/>
        <v>253200</v>
      </c>
      <c r="G318" s="15">
        <f t="shared" si="89"/>
        <v>0.15776195224905118</v>
      </c>
      <c r="H318" s="13">
        <f t="shared" si="90"/>
        <v>14941.354783056348</v>
      </c>
      <c r="I318" s="13">
        <f t="shared" si="91"/>
        <v>1337173.1215487507</v>
      </c>
      <c r="J318" s="15">
        <f t="shared" si="83"/>
        <v>0.84223804775094879</v>
      </c>
      <c r="K318" s="13">
        <f t="shared" si="92"/>
        <v>1351749.7130986652</v>
      </c>
      <c r="L318" s="13">
        <f t="shared" si="100"/>
        <v>103618049.04075833</v>
      </c>
      <c r="M318" s="15">
        <f t="shared" si="93"/>
        <v>0.84223804775094879</v>
      </c>
      <c r="N318" s="13">
        <f t="shared" si="84"/>
        <v>0</v>
      </c>
      <c r="O318" s="13">
        <f t="shared" si="94"/>
        <v>-14576.591549913632</v>
      </c>
      <c r="P318" s="15">
        <f t="shared" si="85"/>
        <v>-9.1655167912536913E-3</v>
      </c>
      <c r="Q318" s="7">
        <f t="shared" si="95"/>
        <v>1590373.1215487516</v>
      </c>
      <c r="R318" s="7">
        <f t="shared" si="96"/>
        <v>1604949.7130986652</v>
      </c>
      <c r="S318" s="13">
        <f>IF('BANCO DE DADOS'!$AD$32="Sim",R318,Q318)</f>
        <v>1604949.7130986652</v>
      </c>
      <c r="T318" s="9">
        <f t="shared" si="97"/>
        <v>314</v>
      </c>
      <c r="U318" s="18">
        <f t="shared" ca="1" si="98"/>
        <v>54240</v>
      </c>
      <c r="V318" s="24"/>
      <c r="W318" s="24"/>
      <c r="X318" s="24"/>
    </row>
    <row r="319" spans="2:24" x14ac:dyDescent="0.2">
      <c r="B319" s="18">
        <f t="shared" ca="1" si="86"/>
        <v>54240</v>
      </c>
      <c r="C319" s="9">
        <f t="shared" si="99"/>
        <v>315</v>
      </c>
      <c r="D319" s="9"/>
      <c r="E319" s="13">
        <f t="shared" si="87"/>
        <v>800</v>
      </c>
      <c r="F319" s="14">
        <f t="shared" si="88"/>
        <v>254000</v>
      </c>
      <c r="G319" s="15">
        <f t="shared" si="89"/>
        <v>0.15669471962226192</v>
      </c>
      <c r="H319" s="13">
        <f t="shared" si="90"/>
        <v>15090.721239102577</v>
      </c>
      <c r="I319" s="13">
        <f t="shared" si="91"/>
        <v>1352263.8427878532</v>
      </c>
      <c r="J319" s="15">
        <f t="shared" si="83"/>
        <v>0.84330528037773811</v>
      </c>
      <c r="K319" s="13">
        <f t="shared" si="92"/>
        <v>1366986.3396310245</v>
      </c>
      <c r="L319" s="13">
        <f t="shared" si="100"/>
        <v>104985035.38038935</v>
      </c>
      <c r="M319" s="15">
        <f t="shared" si="93"/>
        <v>0.84330528037773811</v>
      </c>
      <c r="N319" s="13">
        <f t="shared" si="84"/>
        <v>0</v>
      </c>
      <c r="O319" s="13">
        <f t="shared" si="94"/>
        <v>-14722.496843170375</v>
      </c>
      <c r="P319" s="15">
        <f t="shared" si="85"/>
        <v>-9.1656777989958371E-3</v>
      </c>
      <c r="Q319" s="7">
        <f t="shared" si="95"/>
        <v>1606263.8427878541</v>
      </c>
      <c r="R319" s="7">
        <f t="shared" si="96"/>
        <v>1620986.3396310245</v>
      </c>
      <c r="S319" s="13">
        <f>IF('BANCO DE DADOS'!$AD$32="Sim",R319,Q319)</f>
        <v>1620986.3396310245</v>
      </c>
      <c r="T319" s="9">
        <f t="shared" si="97"/>
        <v>315</v>
      </c>
      <c r="U319" s="18">
        <f t="shared" ca="1" si="98"/>
        <v>54271</v>
      </c>
      <c r="V319" s="24"/>
      <c r="W319" s="24"/>
      <c r="X319" s="24"/>
    </row>
    <row r="320" spans="2:24" x14ac:dyDescent="0.2">
      <c r="B320" s="18">
        <f t="shared" ca="1" si="86"/>
        <v>54271</v>
      </c>
      <c r="C320" s="9">
        <f t="shared" si="99"/>
        <v>316</v>
      </c>
      <c r="D320" s="9"/>
      <c r="E320" s="13">
        <f t="shared" si="87"/>
        <v>800</v>
      </c>
      <c r="F320" s="14">
        <f t="shared" si="88"/>
        <v>254800</v>
      </c>
      <c r="G320" s="15">
        <f t="shared" si="89"/>
        <v>0.15563392983893448</v>
      </c>
      <c r="H320" s="13">
        <f t="shared" si="90"/>
        <v>15241.505002521602</v>
      </c>
      <c r="I320" s="13">
        <f t="shared" si="91"/>
        <v>1367505.3477903749</v>
      </c>
      <c r="J320" s="15">
        <f t="shared" si="83"/>
        <v>0.84436607016106557</v>
      </c>
      <c r="K320" s="13">
        <f t="shared" si="92"/>
        <v>1382375.1343919188</v>
      </c>
      <c r="L320" s="13">
        <f t="shared" si="100"/>
        <v>106367410.51478127</v>
      </c>
      <c r="M320" s="15">
        <f t="shared" si="93"/>
        <v>0.84436607016106557</v>
      </c>
      <c r="N320" s="13">
        <f t="shared" si="84"/>
        <v>0</v>
      </c>
      <c r="O320" s="13">
        <f t="shared" si="94"/>
        <v>-14869.786601542961</v>
      </c>
      <c r="P320" s="15">
        <f t="shared" si="85"/>
        <v>-9.1658371352816015E-3</v>
      </c>
      <c r="Q320" s="7">
        <f t="shared" si="95"/>
        <v>1622305.3477903758</v>
      </c>
      <c r="R320" s="7">
        <f t="shared" si="96"/>
        <v>1637175.1343919188</v>
      </c>
      <c r="S320" s="13">
        <f>IF('BANCO DE DADOS'!$AD$32="Sim",R320,Q320)</f>
        <v>1637175.1343919188</v>
      </c>
      <c r="T320" s="9">
        <f t="shared" si="97"/>
        <v>316</v>
      </c>
      <c r="U320" s="18">
        <f t="shared" ca="1" si="98"/>
        <v>54302</v>
      </c>
      <c r="V320" s="24"/>
      <c r="W320" s="24"/>
      <c r="X320" s="24"/>
    </row>
    <row r="321" spans="2:24" x14ac:dyDescent="0.2">
      <c r="B321" s="18">
        <f t="shared" ca="1" si="86"/>
        <v>54302</v>
      </c>
      <c r="C321" s="9">
        <f t="shared" si="99"/>
        <v>317</v>
      </c>
      <c r="D321" s="9"/>
      <c r="E321" s="13">
        <f t="shared" si="87"/>
        <v>800</v>
      </c>
      <c r="F321" s="14">
        <f t="shared" si="88"/>
        <v>255600</v>
      </c>
      <c r="G321" s="15">
        <f t="shared" si="89"/>
        <v>0.15457955154382033</v>
      </c>
      <c r="H321" s="13">
        <f t="shared" si="90"/>
        <v>15393.719521849609</v>
      </c>
      <c r="I321" s="13">
        <f t="shared" si="91"/>
        <v>1382899.0673122245</v>
      </c>
      <c r="J321" s="15">
        <f t="shared" si="83"/>
        <v>0.8454204484561797</v>
      </c>
      <c r="K321" s="13">
        <f t="shared" si="92"/>
        <v>1397917.5412741594</v>
      </c>
      <c r="L321" s="13">
        <f t="shared" si="100"/>
        <v>107765328.05605543</v>
      </c>
      <c r="M321" s="15">
        <f t="shared" si="93"/>
        <v>0.8454204484561797</v>
      </c>
      <c r="N321" s="13">
        <f t="shared" si="84"/>
        <v>0</v>
      </c>
      <c r="O321" s="13">
        <f t="shared" si="94"/>
        <v>-15018.473961933982</v>
      </c>
      <c r="P321" s="15">
        <f t="shared" si="85"/>
        <v>-9.1659948190084169E-3</v>
      </c>
      <c r="Q321" s="7">
        <f t="shared" si="95"/>
        <v>1638499.0673122255</v>
      </c>
      <c r="R321" s="7">
        <f t="shared" si="96"/>
        <v>1653517.5412741594</v>
      </c>
      <c r="S321" s="13">
        <f>IF('BANCO DE DADOS'!$AD$32="Sim",R321,Q321)</f>
        <v>1653517.5412741594</v>
      </c>
      <c r="T321" s="9">
        <f t="shared" si="97"/>
        <v>317</v>
      </c>
      <c r="U321" s="18">
        <f t="shared" ca="1" si="98"/>
        <v>54332</v>
      </c>
      <c r="V321" s="24"/>
      <c r="W321" s="24"/>
      <c r="X321" s="24"/>
    </row>
    <row r="322" spans="2:24" x14ac:dyDescent="0.2">
      <c r="B322" s="18">
        <f t="shared" ca="1" si="86"/>
        <v>54332</v>
      </c>
      <c r="C322" s="9">
        <f t="shared" si="99"/>
        <v>318</v>
      </c>
      <c r="D322" s="9"/>
      <c r="E322" s="13">
        <f t="shared" si="87"/>
        <v>800</v>
      </c>
      <c r="F322" s="14">
        <f t="shared" si="88"/>
        <v>256400</v>
      </c>
      <c r="G322" s="15">
        <f t="shared" si="89"/>
        <v>0.15353155346280278</v>
      </c>
      <c r="H322" s="13">
        <f t="shared" si="90"/>
        <v>15547.378373233156</v>
      </c>
      <c r="I322" s="13">
        <f t="shared" si="91"/>
        <v>1398446.4456854577</v>
      </c>
      <c r="J322" s="15">
        <f t="shared" si="83"/>
        <v>0.84646844653719722</v>
      </c>
      <c r="K322" s="13">
        <f t="shared" si="92"/>
        <v>1413615.0178713584</v>
      </c>
      <c r="L322" s="13">
        <f t="shared" si="100"/>
        <v>109178943.07392679</v>
      </c>
      <c r="M322" s="15">
        <f t="shared" si="93"/>
        <v>0.84646844653719722</v>
      </c>
      <c r="N322" s="13">
        <f t="shared" si="84"/>
        <v>0</v>
      </c>
      <c r="O322" s="13">
        <f t="shared" si="94"/>
        <v>-15168.572185899829</v>
      </c>
      <c r="P322" s="15">
        <f t="shared" si="85"/>
        <v>-9.1661508688298948E-3</v>
      </c>
      <c r="Q322" s="7">
        <f t="shared" si="95"/>
        <v>1654846.4456854586</v>
      </c>
      <c r="R322" s="7">
        <f t="shared" si="96"/>
        <v>1670015.0178713584</v>
      </c>
      <c r="S322" s="13">
        <f>IF('BANCO DE DADOS'!$AD$32="Sim",R322,Q322)</f>
        <v>1670015.0178713584</v>
      </c>
      <c r="T322" s="9">
        <f t="shared" si="97"/>
        <v>318</v>
      </c>
      <c r="U322" s="18">
        <f t="shared" ca="1" si="98"/>
        <v>54363</v>
      </c>
      <c r="V322" s="24"/>
      <c r="W322" s="24"/>
      <c r="X322" s="24"/>
    </row>
    <row r="323" spans="2:24" x14ac:dyDescent="0.2">
      <c r="B323" s="18">
        <f t="shared" ca="1" si="86"/>
        <v>54363</v>
      </c>
      <c r="C323" s="9">
        <f t="shared" si="99"/>
        <v>319</v>
      </c>
      <c r="D323" s="9"/>
      <c r="E323" s="13">
        <f t="shared" si="87"/>
        <v>800</v>
      </c>
      <c r="F323" s="14">
        <f t="shared" si="88"/>
        <v>257200</v>
      </c>
      <c r="G323" s="15">
        <f t="shared" si="89"/>
        <v>0.1524899044033832</v>
      </c>
      <c r="H323" s="13">
        <f t="shared" si="90"/>
        <v>15702.495261640046</v>
      </c>
      <c r="I323" s="13">
        <f t="shared" si="91"/>
        <v>1414148.9409470977</v>
      </c>
      <c r="J323" s="15">
        <f t="shared" si="83"/>
        <v>0.84751009559661683</v>
      </c>
      <c r="K323" s="13">
        <f t="shared" si="92"/>
        <v>1429469.0356079314</v>
      </c>
      <c r="L323" s="13">
        <f t="shared" si="100"/>
        <v>110608412.10953473</v>
      </c>
      <c r="M323" s="15">
        <f t="shared" si="93"/>
        <v>0.84751009559661683</v>
      </c>
      <c r="N323" s="13">
        <f t="shared" si="84"/>
        <v>0</v>
      </c>
      <c r="O323" s="13">
        <f t="shared" si="94"/>
        <v>-15320.094660832779</v>
      </c>
      <c r="P323" s="15">
        <f t="shared" si="85"/>
        <v>-9.1663053031591259E-3</v>
      </c>
      <c r="Q323" s="7">
        <f t="shared" si="95"/>
        <v>1671348.9409470987</v>
      </c>
      <c r="R323" s="7">
        <f t="shared" si="96"/>
        <v>1686669.0356079314</v>
      </c>
      <c r="S323" s="13">
        <f>IF('BANCO DE DADOS'!$AD$32="Sim",R323,Q323)</f>
        <v>1686669.0356079314</v>
      </c>
      <c r="T323" s="9">
        <f t="shared" si="97"/>
        <v>319</v>
      </c>
      <c r="U323" s="18">
        <f t="shared" ca="1" si="98"/>
        <v>54393</v>
      </c>
      <c r="V323" s="24"/>
      <c r="W323" s="24"/>
      <c r="X323" s="24"/>
    </row>
    <row r="324" spans="2:24" x14ac:dyDescent="0.2">
      <c r="B324" s="18">
        <f t="shared" ca="1" si="86"/>
        <v>54393</v>
      </c>
      <c r="C324" s="9">
        <f t="shared" si="99"/>
        <v>320</v>
      </c>
      <c r="D324" s="9"/>
      <c r="E324" s="13">
        <f t="shared" si="87"/>
        <v>800</v>
      </c>
      <c r="F324" s="14">
        <f t="shared" si="88"/>
        <v>258000</v>
      </c>
      <c r="G324" s="15">
        <f t="shared" si="89"/>
        <v>0.15145457325515951</v>
      </c>
      <c r="H324" s="13">
        <f t="shared" si="90"/>
        <v>15859.084022081686</v>
      </c>
      <c r="I324" s="13">
        <f t="shared" si="91"/>
        <v>1430008.0249691794</v>
      </c>
      <c r="J324" s="15">
        <f t="shared" si="83"/>
        <v>0.84854542674484046</v>
      </c>
      <c r="K324" s="13">
        <f t="shared" si="92"/>
        <v>1445481.0798703358</v>
      </c>
      <c r="L324" s="13">
        <f t="shared" si="100"/>
        <v>112053893.18940505</v>
      </c>
      <c r="M324" s="15">
        <f t="shared" si="93"/>
        <v>0.84854542674484046</v>
      </c>
      <c r="N324" s="13">
        <f t="shared" si="84"/>
        <v>0</v>
      </c>
      <c r="O324" s="13">
        <f t="shared" si="94"/>
        <v>-15473.05490115541</v>
      </c>
      <c r="P324" s="15">
        <f t="shared" si="85"/>
        <v>-9.1664581401725963E-3</v>
      </c>
      <c r="Q324" s="7">
        <f t="shared" si="95"/>
        <v>1688008.0249691803</v>
      </c>
      <c r="R324" s="7">
        <f t="shared" si="96"/>
        <v>1703481.0798703358</v>
      </c>
      <c r="S324" s="13">
        <f>IF('BANCO DE DADOS'!$AD$32="Sim",R324,Q324)</f>
        <v>1703481.0798703358</v>
      </c>
      <c r="T324" s="9">
        <f t="shared" si="97"/>
        <v>320</v>
      </c>
      <c r="U324" s="18">
        <f t="shared" ca="1" si="98"/>
        <v>54424</v>
      </c>
      <c r="V324" s="24"/>
      <c r="W324" s="24"/>
      <c r="X324" s="24"/>
    </row>
    <row r="325" spans="2:24" x14ac:dyDescent="0.2">
      <c r="B325" s="18">
        <f t="shared" ca="1" si="86"/>
        <v>54424</v>
      </c>
      <c r="C325" s="9">
        <f t="shared" si="99"/>
        <v>321</v>
      </c>
      <c r="D325" s="9"/>
      <c r="E325" s="13">
        <f t="shared" si="87"/>
        <v>800</v>
      </c>
      <c r="F325" s="14">
        <f t="shared" si="88"/>
        <v>258800</v>
      </c>
      <c r="G325" s="15">
        <f t="shared" si="89"/>
        <v>0.15042552899029663</v>
      </c>
      <c r="H325" s="13">
        <f t="shared" si="90"/>
        <v>16017.15862084704</v>
      </c>
      <c r="I325" s="13">
        <f t="shared" si="91"/>
        <v>1446025.1835900266</v>
      </c>
      <c r="J325" s="15">
        <f t="shared" ref="J325:J364" si="101">1-G325</f>
        <v>0.8495744710097034</v>
      </c>
      <c r="K325" s="13">
        <f t="shared" si="92"/>
        <v>1461652.650139553</v>
      </c>
      <c r="L325" s="13">
        <f t="shared" si="100"/>
        <v>113515545.83954461</v>
      </c>
      <c r="M325" s="15">
        <f t="shared" si="93"/>
        <v>0.8495744710097034</v>
      </c>
      <c r="N325" s="13">
        <f t="shared" ref="N325:N364" si="102">Q325*Inflação</f>
        <v>0</v>
      </c>
      <c r="O325" s="13">
        <f t="shared" si="94"/>
        <v>-15627.466549525503</v>
      </c>
      <c r="P325" s="15">
        <f t="shared" ref="P325:P364" si="103">O325/Q325</f>
        <v>-9.1666093978135191E-3</v>
      </c>
      <c r="Q325" s="7">
        <f t="shared" si="95"/>
        <v>1704825.1835900275</v>
      </c>
      <c r="R325" s="7">
        <f t="shared" si="96"/>
        <v>1720452.650139553</v>
      </c>
      <c r="S325" s="13">
        <f>IF('BANCO DE DADOS'!$AD$32="Sim",R325,Q325)</f>
        <v>1720452.650139553</v>
      </c>
      <c r="T325" s="9">
        <f t="shared" si="97"/>
        <v>321</v>
      </c>
      <c r="U325" s="18">
        <f t="shared" ca="1" si="98"/>
        <v>54455</v>
      </c>
      <c r="V325" s="24"/>
      <c r="W325" s="24"/>
      <c r="X325" s="24"/>
    </row>
    <row r="326" spans="2:24" x14ac:dyDescent="0.2">
      <c r="B326" s="18">
        <f t="shared" ref="B326:B389" ca="1" si="104">DATE(YEAR(B325),MONTH(B325)+1,1)</f>
        <v>54455</v>
      </c>
      <c r="C326" s="9">
        <f t="shared" si="99"/>
        <v>322</v>
      </c>
      <c r="D326" s="9"/>
      <c r="E326" s="13">
        <f t="shared" ref="E326:E389" si="105">IF($AE$33,IF($AE$34,$E325*(1+Inflação)*(1+Crescimento_Salário),$E325*(1+Inflação)),IF($AE$34,$E325*(1+Crescimento_Salário),$E325))</f>
        <v>800</v>
      </c>
      <c r="F326" s="14">
        <f t="shared" ref="F326:F364" si="106">F325+E326</f>
        <v>259600</v>
      </c>
      <c r="G326" s="15">
        <f t="shared" ref="G326:G364" si="107">IF(F326&lt;=0,0,F326/S326)</f>
        <v>0.14940274066398912</v>
      </c>
      <c r="H326" s="13">
        <f t="shared" ref="H326:H364" si="108">Q325*Taxa</f>
        <v>16176.733156748296</v>
      </c>
      <c r="I326" s="13">
        <f t="shared" ref="I326:I364" si="109">I325+H326</f>
        <v>1462201.9167467749</v>
      </c>
      <c r="J326" s="15">
        <f t="shared" si="101"/>
        <v>0.85059725933601094</v>
      </c>
      <c r="K326" s="13">
        <f t="shared" ref="K326:K364" si="110">R326-F326</f>
        <v>1477985.2601248296</v>
      </c>
      <c r="L326" s="13">
        <f t="shared" si="100"/>
        <v>114993531.09966944</v>
      </c>
      <c r="M326" s="15">
        <f t="shared" ref="M326:M364" si="111">K326/R326</f>
        <v>0.85059725933601082</v>
      </c>
      <c r="N326" s="13">
        <f t="shared" si="102"/>
        <v>0</v>
      </c>
      <c r="O326" s="13">
        <f t="shared" ref="O326:O364" si="112">Q326-R326</f>
        <v>-15783.343378053745</v>
      </c>
      <c r="P326" s="15">
        <f t="shared" si="103"/>
        <v>-9.1667590937959155E-3</v>
      </c>
      <c r="Q326" s="7">
        <f t="shared" ref="Q326:Q364" si="113">Q325+E326+H326</f>
        <v>1721801.9167467759</v>
      </c>
      <c r="R326" s="7">
        <f t="shared" ref="R326:R364" si="114">(R325+E326)*(1+((1+Taxa)/(1+Inflação)-1))</f>
        <v>1737585.2601248296</v>
      </c>
      <c r="S326" s="13">
        <f>IF('BANCO DE DADOS'!$AD$32="Sim",R326,Q326)</f>
        <v>1737585.2601248296</v>
      </c>
      <c r="T326" s="9">
        <f t="shared" ref="T326:T364" si="115">C326</f>
        <v>322</v>
      </c>
      <c r="U326" s="18">
        <f t="shared" ref="U326:U389" ca="1" si="116">DATE(YEAR(U325),MONTH(U325)+1,1)</f>
        <v>54483</v>
      </c>
      <c r="V326" s="24"/>
      <c r="W326" s="24"/>
      <c r="X326" s="24"/>
    </row>
    <row r="327" spans="2:24" x14ac:dyDescent="0.2">
      <c r="B327" s="18">
        <f t="shared" ca="1" si="104"/>
        <v>54483</v>
      </c>
      <c r="C327" s="9">
        <f t="shared" ref="C327:C390" si="117">C326+1</f>
        <v>323</v>
      </c>
      <c r="D327" s="9"/>
      <c r="E327" s="13">
        <f t="shared" si="105"/>
        <v>800</v>
      </c>
      <c r="F327" s="14">
        <f t="shared" si="106"/>
        <v>260400</v>
      </c>
      <c r="G327" s="15">
        <f t="shared" si="107"/>
        <v>0.14838617741491611</v>
      </c>
      <c r="H327" s="13">
        <f t="shared" si="108"/>
        <v>16337.821862378352</v>
      </c>
      <c r="I327" s="13">
        <f t="shared" si="109"/>
        <v>1478539.7386091533</v>
      </c>
      <c r="J327" s="15">
        <f t="shared" si="101"/>
        <v>0.85161382258508389</v>
      </c>
      <c r="K327" s="13">
        <f t="shared" si="110"/>
        <v>1494480.4378986855</v>
      </c>
      <c r="L327" s="13">
        <f t="shared" ref="L327:L364" si="118">L326+K327</f>
        <v>116488011.53756812</v>
      </c>
      <c r="M327" s="15">
        <f t="shared" si="111"/>
        <v>0.85161382258508389</v>
      </c>
      <c r="N327" s="13">
        <f t="shared" si="102"/>
        <v>0</v>
      </c>
      <c r="O327" s="13">
        <f t="shared" si="112"/>
        <v>-15940.699289531214</v>
      </c>
      <c r="P327" s="15">
        <f t="shared" si="103"/>
        <v>-9.1669072456075848E-3</v>
      </c>
      <c r="Q327" s="7">
        <f t="shared" si="113"/>
        <v>1738939.7386091542</v>
      </c>
      <c r="R327" s="7">
        <f t="shared" si="114"/>
        <v>1754880.4378986855</v>
      </c>
      <c r="S327" s="13">
        <f>IF('BANCO DE DADOS'!$AD$32="Sim",R327,Q327)</f>
        <v>1754880.4378986855</v>
      </c>
      <c r="T327" s="9">
        <f t="shared" si="115"/>
        <v>323</v>
      </c>
      <c r="U327" s="18">
        <f t="shared" ca="1" si="116"/>
        <v>54514</v>
      </c>
      <c r="V327" s="24"/>
      <c r="W327" s="24"/>
      <c r="X327" s="24"/>
    </row>
    <row r="328" spans="2:24" x14ac:dyDescent="0.2">
      <c r="B328" s="18">
        <f t="shared" ca="1" si="104"/>
        <v>54514</v>
      </c>
      <c r="C328" s="9">
        <f t="shared" si="117"/>
        <v>324</v>
      </c>
      <c r="D328" s="9">
        <v>27</v>
      </c>
      <c r="E328" s="13">
        <f t="shared" si="105"/>
        <v>800</v>
      </c>
      <c r="F328" s="14">
        <f t="shared" si="106"/>
        <v>261200</v>
      </c>
      <c r="G328" s="15">
        <f t="shared" si="107"/>
        <v>0.14737580846568832</v>
      </c>
      <c r="H328" s="13">
        <f t="shared" si="108"/>
        <v>16500.439105380232</v>
      </c>
      <c r="I328" s="13">
        <f t="shared" si="109"/>
        <v>1495040.1777145336</v>
      </c>
      <c r="J328" s="15">
        <f t="shared" si="101"/>
        <v>0.85262419153431168</v>
      </c>
      <c r="K328" s="13">
        <f t="shared" si="110"/>
        <v>1511139.7260332042</v>
      </c>
      <c r="L328" s="13">
        <f t="shared" si="118"/>
        <v>117999151.26360133</v>
      </c>
      <c r="M328" s="15">
        <f t="shared" si="111"/>
        <v>0.85262419153431168</v>
      </c>
      <c r="N328" s="13">
        <f t="shared" si="102"/>
        <v>0</v>
      </c>
      <c r="O328" s="13">
        <f t="shared" si="112"/>
        <v>-16099.548318669666</v>
      </c>
      <c r="P328" s="15">
        <f t="shared" si="103"/>
        <v>-9.1670538705136851E-3</v>
      </c>
      <c r="Q328" s="7">
        <f t="shared" si="113"/>
        <v>1756240.1777145346</v>
      </c>
      <c r="R328" s="7">
        <f t="shared" si="114"/>
        <v>1772339.7260332042</v>
      </c>
      <c r="S328" s="13">
        <f>IF('BANCO DE DADOS'!$AD$32="Sim",R328,Q328)</f>
        <v>1772339.7260332042</v>
      </c>
      <c r="T328" s="9">
        <f t="shared" si="115"/>
        <v>324</v>
      </c>
      <c r="U328" s="18">
        <f t="shared" ca="1" si="116"/>
        <v>54544</v>
      </c>
      <c r="V328" s="24"/>
      <c r="W328" s="24"/>
      <c r="X328" s="24"/>
    </row>
    <row r="329" spans="2:24" x14ac:dyDescent="0.2">
      <c r="B329" s="18">
        <f t="shared" ca="1" si="104"/>
        <v>54544</v>
      </c>
      <c r="C329" s="9">
        <f t="shared" si="117"/>
        <v>325</v>
      </c>
      <c r="D329" s="9"/>
      <c r="E329" s="13">
        <f t="shared" si="105"/>
        <v>800</v>
      </c>
      <c r="F329" s="14">
        <f t="shared" si="106"/>
        <v>262000</v>
      </c>
      <c r="G329" s="15">
        <f t="shared" si="107"/>
        <v>0.14637160312328748</v>
      </c>
      <c r="H329" s="13">
        <f t="shared" si="108"/>
        <v>16664.599389728548</v>
      </c>
      <c r="I329" s="13">
        <f t="shared" si="109"/>
        <v>1511704.7771042623</v>
      </c>
      <c r="J329" s="15">
        <f t="shared" si="101"/>
        <v>0.85362839687671255</v>
      </c>
      <c r="K329" s="13">
        <f t="shared" si="110"/>
        <v>1527964.6817376167</v>
      </c>
      <c r="L329" s="13">
        <f t="shared" si="118"/>
        <v>119527115.94533895</v>
      </c>
      <c r="M329" s="15">
        <f t="shared" si="111"/>
        <v>0.85362839687671255</v>
      </c>
      <c r="N329" s="13">
        <f t="shared" si="102"/>
        <v>0</v>
      </c>
      <c r="O329" s="13">
        <f t="shared" si="112"/>
        <v>-16259.904633353464</v>
      </c>
      <c r="P329" s="15">
        <f t="shared" si="103"/>
        <v>-9.1671989855601904E-3</v>
      </c>
      <c r="Q329" s="7">
        <f t="shared" si="113"/>
        <v>1773704.7771042632</v>
      </c>
      <c r="R329" s="7">
        <f t="shared" si="114"/>
        <v>1789964.6817376167</v>
      </c>
      <c r="S329" s="13">
        <f>IF('BANCO DE DADOS'!$AD$32="Sim",R329,Q329)</f>
        <v>1789964.6817376167</v>
      </c>
      <c r="T329" s="9">
        <f t="shared" si="115"/>
        <v>325</v>
      </c>
      <c r="U329" s="18">
        <f t="shared" ca="1" si="116"/>
        <v>54575</v>
      </c>
      <c r="V329" s="24"/>
      <c r="W329" s="24"/>
      <c r="X329" s="24"/>
    </row>
    <row r="330" spans="2:24" x14ac:dyDescent="0.2">
      <c r="B330" s="18">
        <f t="shared" ca="1" si="104"/>
        <v>54575</v>
      </c>
      <c r="C330" s="9">
        <f t="shared" si="117"/>
        <v>326</v>
      </c>
      <c r="D330" s="9"/>
      <c r="E330" s="13">
        <f t="shared" si="105"/>
        <v>800</v>
      </c>
      <c r="F330" s="14">
        <f t="shared" si="106"/>
        <v>262800</v>
      </c>
      <c r="G330" s="15">
        <f t="shared" si="107"/>
        <v>0.14537353077949794</v>
      </c>
      <c r="H330" s="13">
        <f t="shared" si="108"/>
        <v>16830.31735702313</v>
      </c>
      <c r="I330" s="13">
        <f t="shared" si="109"/>
        <v>1528535.0944612855</v>
      </c>
      <c r="J330" s="15">
        <f t="shared" si="101"/>
        <v>0.85462646922050212</v>
      </c>
      <c r="K330" s="13">
        <f t="shared" si="110"/>
        <v>1544956.8769971894</v>
      </c>
      <c r="L330" s="13">
        <f t="shared" si="118"/>
        <v>121072072.82233614</v>
      </c>
      <c r="M330" s="15">
        <f t="shared" si="111"/>
        <v>0.85462646922050201</v>
      </c>
      <c r="N330" s="13">
        <f t="shared" si="102"/>
        <v>0</v>
      </c>
      <c r="O330" s="13">
        <f t="shared" si="112"/>
        <v>-16421.782535902923</v>
      </c>
      <c r="P330" s="15">
        <f t="shared" si="103"/>
        <v>-9.1673426075770011E-3</v>
      </c>
      <c r="Q330" s="7">
        <f t="shared" si="113"/>
        <v>1791335.0944612864</v>
      </c>
      <c r="R330" s="7">
        <f t="shared" si="114"/>
        <v>1807756.8769971894</v>
      </c>
      <c r="S330" s="13">
        <f>IF('BANCO DE DADOS'!$AD$32="Sim",R330,Q330)</f>
        <v>1807756.8769971894</v>
      </c>
      <c r="T330" s="9">
        <f t="shared" si="115"/>
        <v>326</v>
      </c>
      <c r="U330" s="18">
        <f t="shared" ca="1" si="116"/>
        <v>54605</v>
      </c>
      <c r="V330" s="24"/>
      <c r="W330" s="24"/>
      <c r="X330" s="24"/>
    </row>
    <row r="331" spans="2:24" x14ac:dyDescent="0.2">
      <c r="B331" s="18">
        <f t="shared" ca="1" si="104"/>
        <v>54605</v>
      </c>
      <c r="C331" s="9">
        <f t="shared" si="117"/>
        <v>327</v>
      </c>
      <c r="D331" s="9"/>
      <c r="E331" s="13">
        <f t="shared" si="105"/>
        <v>800</v>
      </c>
      <c r="F331" s="14">
        <f t="shared" si="106"/>
        <v>263600</v>
      </c>
      <c r="G331" s="15">
        <f t="shared" si="107"/>
        <v>0.14438156091133067</v>
      </c>
      <c r="H331" s="13">
        <f t="shared" si="108"/>
        <v>16997.607787794906</v>
      </c>
      <c r="I331" s="13">
        <f t="shared" si="109"/>
        <v>1545532.7022490804</v>
      </c>
      <c r="J331" s="15">
        <f t="shared" si="101"/>
        <v>0.8556184390886693</v>
      </c>
      <c r="K331" s="13">
        <f t="shared" si="110"/>
        <v>1562117.8987134318</v>
      </c>
      <c r="L331" s="13">
        <f t="shared" si="118"/>
        <v>122634190.72104956</v>
      </c>
      <c r="M331" s="15">
        <f t="shared" si="111"/>
        <v>0.8556184390886693</v>
      </c>
      <c r="N331" s="13">
        <f t="shared" si="102"/>
        <v>0</v>
      </c>
      <c r="O331" s="13">
        <f t="shared" si="112"/>
        <v>-16585.196464350447</v>
      </c>
      <c r="P331" s="15">
        <f t="shared" si="103"/>
        <v>-9.1674847531814704E-3</v>
      </c>
      <c r="Q331" s="7">
        <f t="shared" si="113"/>
        <v>1809132.7022490813</v>
      </c>
      <c r="R331" s="7">
        <f t="shared" si="114"/>
        <v>1825717.8987134318</v>
      </c>
      <c r="S331" s="13">
        <f>IF('BANCO DE DADOS'!$AD$32="Sim",R331,Q331)</f>
        <v>1825717.8987134318</v>
      </c>
      <c r="T331" s="9">
        <f t="shared" si="115"/>
        <v>327</v>
      </c>
      <c r="U331" s="18">
        <f t="shared" ca="1" si="116"/>
        <v>54636</v>
      </c>
      <c r="V331" s="24"/>
      <c r="W331" s="24"/>
      <c r="X331" s="24"/>
    </row>
    <row r="332" spans="2:24" x14ac:dyDescent="0.2">
      <c r="B332" s="18">
        <f t="shared" ca="1" si="104"/>
        <v>54636</v>
      </c>
      <c r="C332" s="9">
        <f t="shared" si="117"/>
        <v>328</v>
      </c>
      <c r="D332" s="9"/>
      <c r="E332" s="13">
        <f t="shared" si="105"/>
        <v>800</v>
      </c>
      <c r="F332" s="14">
        <f t="shared" si="106"/>
        <v>264400</v>
      </c>
      <c r="G332" s="15">
        <f t="shared" si="107"/>
        <v>0.14339566308143947</v>
      </c>
      <c r="H332" s="13">
        <f t="shared" si="108"/>
        <v>17166.485602824217</v>
      </c>
      <c r="I332" s="13">
        <f t="shared" si="109"/>
        <v>1562699.1878519047</v>
      </c>
      <c r="J332" s="15">
        <f t="shared" si="101"/>
        <v>0.85660433691856053</v>
      </c>
      <c r="K332" s="13">
        <f t="shared" si="110"/>
        <v>1579449.3488456332</v>
      </c>
      <c r="L332" s="13">
        <f t="shared" si="118"/>
        <v>124213640.06989519</v>
      </c>
      <c r="M332" s="15">
        <f t="shared" si="111"/>
        <v>0.85660433691856053</v>
      </c>
      <c r="N332" s="13">
        <f t="shared" si="102"/>
        <v>0</v>
      </c>
      <c r="O332" s="13">
        <f t="shared" si="112"/>
        <v>-16750.160993727623</v>
      </c>
      <c r="P332" s="15">
        <f t="shared" si="103"/>
        <v>-9.1676254387812114E-3</v>
      </c>
      <c r="Q332" s="7">
        <f t="shared" si="113"/>
        <v>1827099.1878519056</v>
      </c>
      <c r="R332" s="7">
        <f t="shared" si="114"/>
        <v>1843849.3488456332</v>
      </c>
      <c r="S332" s="13">
        <f>IF('BANCO DE DADOS'!$AD$32="Sim",R332,Q332)</f>
        <v>1843849.3488456332</v>
      </c>
      <c r="T332" s="9">
        <f t="shared" si="115"/>
        <v>328</v>
      </c>
      <c r="U332" s="18">
        <f t="shared" ca="1" si="116"/>
        <v>54667</v>
      </c>
      <c r="V332" s="24"/>
      <c r="W332" s="24"/>
      <c r="X332" s="24"/>
    </row>
    <row r="333" spans="2:24" x14ac:dyDescent="0.2">
      <c r="B333" s="18">
        <f t="shared" ca="1" si="104"/>
        <v>54667</v>
      </c>
      <c r="C333" s="9">
        <f t="shared" si="117"/>
        <v>329</v>
      </c>
      <c r="D333" s="9"/>
      <c r="E333" s="13">
        <f t="shared" si="105"/>
        <v>800</v>
      </c>
      <c r="F333" s="14">
        <f t="shared" si="106"/>
        <v>265200</v>
      </c>
      <c r="G333" s="15">
        <f t="shared" si="107"/>
        <v>0.14241580693852984</v>
      </c>
      <c r="H333" s="13">
        <f t="shared" si="108"/>
        <v>17336.965864471582</v>
      </c>
      <c r="I333" s="13">
        <f t="shared" si="109"/>
        <v>1580036.1537163763</v>
      </c>
      <c r="J333" s="15">
        <f t="shared" si="101"/>
        <v>0.85758419306147016</v>
      </c>
      <c r="K333" s="13">
        <f t="shared" si="110"/>
        <v>1596952.8445537428</v>
      </c>
      <c r="L333" s="13">
        <f t="shared" si="118"/>
        <v>125810592.91444893</v>
      </c>
      <c r="M333" s="15">
        <f t="shared" si="111"/>
        <v>0.85758419306147016</v>
      </c>
      <c r="N333" s="13">
        <f t="shared" si="102"/>
        <v>0</v>
      </c>
      <c r="O333" s="13">
        <f t="shared" si="112"/>
        <v>-16916.690837365575</v>
      </c>
      <c r="P333" s="15">
        <f t="shared" si="103"/>
        <v>-9.1677646805774452E-3</v>
      </c>
      <c r="Q333" s="7">
        <f t="shared" si="113"/>
        <v>1845236.1537163772</v>
      </c>
      <c r="R333" s="7">
        <f t="shared" si="114"/>
        <v>1862152.8445537428</v>
      </c>
      <c r="S333" s="13">
        <f>IF('BANCO DE DADOS'!$AD$32="Sim",R333,Q333)</f>
        <v>1862152.8445537428</v>
      </c>
      <c r="T333" s="9">
        <f t="shared" si="115"/>
        <v>329</v>
      </c>
      <c r="U333" s="18">
        <f t="shared" ca="1" si="116"/>
        <v>54697</v>
      </c>
      <c r="V333" s="24"/>
      <c r="W333" s="24"/>
      <c r="X333" s="24"/>
    </row>
    <row r="334" spans="2:24" x14ac:dyDescent="0.2">
      <c r="B334" s="18">
        <f t="shared" ca="1" si="104"/>
        <v>54697</v>
      </c>
      <c r="C334" s="9">
        <f t="shared" si="117"/>
        <v>330</v>
      </c>
      <c r="D334" s="9"/>
      <c r="E334" s="13">
        <f t="shared" si="105"/>
        <v>800</v>
      </c>
      <c r="F334" s="14">
        <f t="shared" si="106"/>
        <v>266000</v>
      </c>
      <c r="G334" s="15">
        <f t="shared" si="107"/>
        <v>0.14144196221775993</v>
      </c>
      <c r="H334" s="13">
        <f t="shared" si="108"/>
        <v>17509.063778021155</v>
      </c>
      <c r="I334" s="13">
        <f t="shared" si="109"/>
        <v>1597545.2174943974</v>
      </c>
      <c r="J334" s="15">
        <f t="shared" si="101"/>
        <v>0.85855803778224005</v>
      </c>
      <c r="K334" s="13">
        <f t="shared" si="110"/>
        <v>1614630.0183426058</v>
      </c>
      <c r="L334" s="13">
        <f t="shared" si="118"/>
        <v>127425222.93279153</v>
      </c>
      <c r="M334" s="15">
        <f t="shared" si="111"/>
        <v>0.85855803778224005</v>
      </c>
      <c r="N334" s="13">
        <f t="shared" si="102"/>
        <v>0</v>
      </c>
      <c r="O334" s="13">
        <f t="shared" si="112"/>
        <v>-17084.800848207437</v>
      </c>
      <c r="P334" s="15">
        <f t="shared" si="103"/>
        <v>-9.1679024945681472E-3</v>
      </c>
      <c r="Q334" s="7">
        <f t="shared" si="113"/>
        <v>1863545.2174943984</v>
      </c>
      <c r="R334" s="7">
        <f t="shared" si="114"/>
        <v>1880630.0183426058</v>
      </c>
      <c r="S334" s="13">
        <f>IF('BANCO DE DADOS'!$AD$32="Sim",R334,Q334)</f>
        <v>1880630.0183426058</v>
      </c>
      <c r="T334" s="9">
        <f t="shared" si="115"/>
        <v>330</v>
      </c>
      <c r="U334" s="18">
        <f t="shared" ca="1" si="116"/>
        <v>54728</v>
      </c>
      <c r="V334" s="24"/>
      <c r="W334" s="24"/>
      <c r="X334" s="24"/>
    </row>
    <row r="335" spans="2:24" x14ac:dyDescent="0.2">
      <c r="B335" s="18">
        <f t="shared" ca="1" si="104"/>
        <v>54728</v>
      </c>
      <c r="C335" s="9">
        <f t="shared" si="117"/>
        <v>331</v>
      </c>
      <c r="D335" s="9"/>
      <c r="E335" s="13">
        <f t="shared" si="105"/>
        <v>800</v>
      </c>
      <c r="F335" s="14">
        <f t="shared" si="106"/>
        <v>266800</v>
      </c>
      <c r="G335" s="15">
        <f t="shared" si="107"/>
        <v>0.14047409874113428</v>
      </c>
      <c r="H335" s="13">
        <f t="shared" si="108"/>
        <v>17682.794693036871</v>
      </c>
      <c r="I335" s="13">
        <f t="shared" si="109"/>
        <v>1615228.0121874344</v>
      </c>
      <c r="J335" s="15">
        <f t="shared" si="101"/>
        <v>0.85952590125886574</v>
      </c>
      <c r="K335" s="13">
        <f t="shared" si="110"/>
        <v>1632482.5182075675</v>
      </c>
      <c r="L335" s="13">
        <f t="shared" si="118"/>
        <v>129057705.4509991</v>
      </c>
      <c r="M335" s="15">
        <f t="shared" si="111"/>
        <v>0.85952590125886574</v>
      </c>
      <c r="N335" s="13">
        <f t="shared" si="102"/>
        <v>0</v>
      </c>
      <c r="O335" s="13">
        <f t="shared" si="112"/>
        <v>-17254.506020132219</v>
      </c>
      <c r="P335" s="15">
        <f t="shared" si="103"/>
        <v>-9.1680388965506027E-3</v>
      </c>
      <c r="Q335" s="7">
        <f t="shared" si="113"/>
        <v>1882028.0121874353</v>
      </c>
      <c r="R335" s="7">
        <f t="shared" si="114"/>
        <v>1899282.5182075675</v>
      </c>
      <c r="S335" s="13">
        <f>IF('BANCO DE DADOS'!$AD$32="Sim",R335,Q335)</f>
        <v>1899282.5182075675</v>
      </c>
      <c r="T335" s="9">
        <f t="shared" si="115"/>
        <v>331</v>
      </c>
      <c r="U335" s="18">
        <f t="shared" ca="1" si="116"/>
        <v>54758</v>
      </c>
      <c r="V335" s="24"/>
      <c r="W335" s="24"/>
      <c r="X335" s="24"/>
    </row>
    <row r="336" spans="2:24" x14ac:dyDescent="0.2">
      <c r="B336" s="18">
        <f t="shared" ca="1" si="104"/>
        <v>54758</v>
      </c>
      <c r="C336" s="9">
        <f t="shared" si="117"/>
        <v>332</v>
      </c>
      <c r="D336" s="9"/>
      <c r="E336" s="13">
        <f t="shared" si="105"/>
        <v>800</v>
      </c>
      <c r="F336" s="14">
        <f t="shared" si="106"/>
        <v>267600</v>
      </c>
      <c r="G336" s="15">
        <f t="shared" si="107"/>
        <v>0.13951218641788982</v>
      </c>
      <c r="H336" s="13">
        <f t="shared" si="108"/>
        <v>17858.174104731512</v>
      </c>
      <c r="I336" s="13">
        <f t="shared" si="109"/>
        <v>1633086.1862921659</v>
      </c>
      <c r="J336" s="15">
        <f t="shared" si="101"/>
        <v>0.86048781358211013</v>
      </c>
      <c r="K336" s="13">
        <f t="shared" si="110"/>
        <v>1650512.0077814602</v>
      </c>
      <c r="L336" s="13">
        <f t="shared" si="118"/>
        <v>130708217.45878056</v>
      </c>
      <c r="M336" s="15">
        <f t="shared" si="111"/>
        <v>0.86048781358211013</v>
      </c>
      <c r="N336" s="13">
        <f t="shared" si="102"/>
        <v>0</v>
      </c>
      <c r="O336" s="13">
        <f t="shared" si="112"/>
        <v>-17425.821489293361</v>
      </c>
      <c r="P336" s="15">
        <f t="shared" si="103"/>
        <v>-9.1681739021250118E-3</v>
      </c>
      <c r="Q336" s="7">
        <f t="shared" si="113"/>
        <v>1900686.1862921668</v>
      </c>
      <c r="R336" s="7">
        <f t="shared" si="114"/>
        <v>1918112.0077814602</v>
      </c>
      <c r="S336" s="13">
        <f>IF('BANCO DE DADOS'!$AD$32="Sim",R336,Q336)</f>
        <v>1918112.0077814602</v>
      </c>
      <c r="T336" s="9">
        <f t="shared" si="115"/>
        <v>332</v>
      </c>
      <c r="U336" s="18">
        <f t="shared" ca="1" si="116"/>
        <v>54789</v>
      </c>
      <c r="V336" s="24"/>
      <c r="W336" s="24"/>
      <c r="X336" s="24"/>
    </row>
    <row r="337" spans="2:24" x14ac:dyDescent="0.2">
      <c r="B337" s="18">
        <f t="shared" ca="1" si="104"/>
        <v>54789</v>
      </c>
      <c r="C337" s="9">
        <f t="shared" si="117"/>
        <v>333</v>
      </c>
      <c r="D337" s="9"/>
      <c r="E337" s="13">
        <f t="shared" si="105"/>
        <v>800</v>
      </c>
      <c r="F337" s="14">
        <f t="shared" si="106"/>
        <v>268400</v>
      </c>
      <c r="G337" s="15">
        <f t="shared" si="107"/>
        <v>0.13855619524487447</v>
      </c>
      <c r="H337" s="13">
        <f t="shared" si="108"/>
        <v>18035.217655348708</v>
      </c>
      <c r="I337" s="13">
        <f t="shared" si="109"/>
        <v>1651121.4039475145</v>
      </c>
      <c r="J337" s="15">
        <f t="shared" si="101"/>
        <v>0.8614438047551255</v>
      </c>
      <c r="K337" s="13">
        <f t="shared" si="110"/>
        <v>1668720.1664829834</v>
      </c>
      <c r="L337" s="13">
        <f t="shared" si="118"/>
        <v>132376937.62526354</v>
      </c>
      <c r="M337" s="15">
        <f t="shared" si="111"/>
        <v>0.8614438047551255</v>
      </c>
      <c r="N337" s="13">
        <f t="shared" si="102"/>
        <v>0</v>
      </c>
      <c r="O337" s="13">
        <f t="shared" si="112"/>
        <v>-17598.762535467977</v>
      </c>
      <c r="P337" s="15">
        <f t="shared" si="103"/>
        <v>-9.1683075266969886E-3</v>
      </c>
      <c r="Q337" s="7">
        <f t="shared" si="113"/>
        <v>1919521.4039475154</v>
      </c>
      <c r="R337" s="7">
        <f t="shared" si="114"/>
        <v>1937120.1664829834</v>
      </c>
      <c r="S337" s="13">
        <f>IF('BANCO DE DADOS'!$AD$32="Sim",R337,Q337)</f>
        <v>1937120.1664829834</v>
      </c>
      <c r="T337" s="9">
        <f t="shared" si="115"/>
        <v>333</v>
      </c>
      <c r="U337" s="18">
        <f t="shared" ca="1" si="116"/>
        <v>54820</v>
      </c>
      <c r="V337" s="24"/>
      <c r="W337" s="24"/>
      <c r="X337" s="24"/>
    </row>
    <row r="338" spans="2:24" x14ac:dyDescent="0.2">
      <c r="B338" s="18">
        <f t="shared" ca="1" si="104"/>
        <v>54820</v>
      </c>
      <c r="C338" s="9">
        <f t="shared" si="117"/>
        <v>334</v>
      </c>
      <c r="D338" s="9"/>
      <c r="E338" s="13">
        <f t="shared" si="105"/>
        <v>800</v>
      </c>
      <c r="F338" s="14">
        <f t="shared" si="106"/>
        <v>269200</v>
      </c>
      <c r="G338" s="15">
        <f t="shared" si="107"/>
        <v>0.13760609530691834</v>
      </c>
      <c r="H338" s="13">
        <f t="shared" si="108"/>
        <v>18213.941135558114</v>
      </c>
      <c r="I338" s="13">
        <f t="shared" si="109"/>
        <v>1669335.3450830725</v>
      </c>
      <c r="J338" s="15">
        <f t="shared" si="101"/>
        <v>0.86239390469308164</v>
      </c>
      <c r="K338" s="13">
        <f t="shared" si="110"/>
        <v>1687108.6896664931</v>
      </c>
      <c r="L338" s="13">
        <f t="shared" si="118"/>
        <v>134064046.31493004</v>
      </c>
      <c r="M338" s="15">
        <f t="shared" si="111"/>
        <v>0.86239390469308164</v>
      </c>
      <c r="N338" s="13">
        <f t="shared" si="102"/>
        <v>0</v>
      </c>
      <c r="O338" s="13">
        <f t="shared" si="112"/>
        <v>-17773.344583419617</v>
      </c>
      <c r="P338" s="15">
        <f t="shared" si="103"/>
        <v>-9.1684397854803947E-3</v>
      </c>
      <c r="Q338" s="7">
        <f t="shared" si="113"/>
        <v>1938535.3450830735</v>
      </c>
      <c r="R338" s="7">
        <f t="shared" si="114"/>
        <v>1956308.6896664931</v>
      </c>
      <c r="S338" s="13">
        <f>IF('BANCO DE DADOS'!$AD$32="Sim",R338,Q338)</f>
        <v>1956308.6896664931</v>
      </c>
      <c r="T338" s="9">
        <f t="shared" si="115"/>
        <v>334</v>
      </c>
      <c r="U338" s="18">
        <f t="shared" ca="1" si="116"/>
        <v>54848</v>
      </c>
      <c r="V338" s="24"/>
      <c r="W338" s="24"/>
      <c r="X338" s="24"/>
    </row>
    <row r="339" spans="2:24" x14ac:dyDescent="0.2">
      <c r="B339" s="18">
        <f t="shared" ca="1" si="104"/>
        <v>54848</v>
      </c>
      <c r="C339" s="9">
        <f t="shared" si="117"/>
        <v>335</v>
      </c>
      <c r="D339" s="9"/>
      <c r="E339" s="13">
        <f t="shared" si="105"/>
        <v>800</v>
      </c>
      <c r="F339" s="14">
        <f t="shared" si="106"/>
        <v>270000</v>
      </c>
      <c r="G339" s="15">
        <f t="shared" si="107"/>
        <v>0.13666185677719747</v>
      </c>
      <c r="H339" s="13">
        <f t="shared" si="108"/>
        <v>18394.360485863774</v>
      </c>
      <c r="I339" s="13">
        <f t="shared" si="109"/>
        <v>1687729.7055689364</v>
      </c>
      <c r="J339" s="15">
        <f t="shared" si="101"/>
        <v>0.86333814322280256</v>
      </c>
      <c r="K339" s="13">
        <f t="shared" si="110"/>
        <v>1705679.2887732117</v>
      </c>
      <c r="L339" s="13">
        <f t="shared" si="118"/>
        <v>135769725.60370326</v>
      </c>
      <c r="M339" s="15">
        <f t="shared" si="111"/>
        <v>0.86333814322280256</v>
      </c>
      <c r="N339" s="13">
        <f t="shared" si="102"/>
        <v>0</v>
      </c>
      <c r="O339" s="13">
        <f t="shared" si="112"/>
        <v>-17949.583204274299</v>
      </c>
      <c r="P339" s="15">
        <f t="shared" si="103"/>
        <v>-9.1685706935002841E-3</v>
      </c>
      <c r="Q339" s="7">
        <f t="shared" si="113"/>
        <v>1957729.7055689374</v>
      </c>
      <c r="R339" s="7">
        <f t="shared" si="114"/>
        <v>1975679.2887732117</v>
      </c>
      <c r="S339" s="13">
        <f>IF('BANCO DE DADOS'!$AD$32="Sim",R339,Q339)</f>
        <v>1975679.2887732117</v>
      </c>
      <c r="T339" s="9">
        <f t="shared" si="115"/>
        <v>335</v>
      </c>
      <c r="U339" s="18">
        <f t="shared" ca="1" si="116"/>
        <v>54879</v>
      </c>
      <c r="V339" s="24"/>
      <c r="W339" s="24"/>
      <c r="X339" s="24"/>
    </row>
    <row r="340" spans="2:24" x14ac:dyDescent="0.2">
      <c r="B340" s="18">
        <f t="shared" ca="1" si="104"/>
        <v>54879</v>
      </c>
      <c r="C340" s="9">
        <f t="shared" si="117"/>
        <v>336</v>
      </c>
      <c r="D340" s="9">
        <v>28</v>
      </c>
      <c r="E340" s="13">
        <f t="shared" si="105"/>
        <v>800</v>
      </c>
      <c r="F340" s="14">
        <f t="shared" si="106"/>
        <v>270800</v>
      </c>
      <c r="G340" s="15">
        <f t="shared" si="107"/>
        <v>0.13572344991759019</v>
      </c>
      <c r="H340" s="13">
        <f t="shared" si="108"/>
        <v>18576.49179802588</v>
      </c>
      <c r="I340" s="13">
        <f t="shared" si="109"/>
        <v>1706306.1973669622</v>
      </c>
      <c r="J340" s="15">
        <f t="shared" si="101"/>
        <v>0.86427655008240978</v>
      </c>
      <c r="K340" s="13">
        <f t="shared" si="110"/>
        <v>1724433.6914838727</v>
      </c>
      <c r="L340" s="13">
        <f t="shared" si="118"/>
        <v>137494159.29518715</v>
      </c>
      <c r="M340" s="15">
        <f t="shared" si="111"/>
        <v>0.86427655008240978</v>
      </c>
      <c r="N340" s="13">
        <f t="shared" si="102"/>
        <v>0</v>
      </c>
      <c r="O340" s="13">
        <f t="shared" si="112"/>
        <v>-18127.494116909569</v>
      </c>
      <c r="P340" s="15">
        <f t="shared" si="103"/>
        <v>-9.1687002655957955E-3</v>
      </c>
      <c r="Q340" s="7">
        <f t="shared" si="113"/>
        <v>1977106.1973669631</v>
      </c>
      <c r="R340" s="7">
        <f t="shared" si="114"/>
        <v>1995233.6914838727</v>
      </c>
      <c r="S340" s="13">
        <f>IF('BANCO DE DADOS'!$AD$32="Sim",R340,Q340)</f>
        <v>1995233.6914838727</v>
      </c>
      <c r="T340" s="9">
        <f t="shared" si="115"/>
        <v>336</v>
      </c>
      <c r="U340" s="18">
        <f t="shared" ca="1" si="116"/>
        <v>54909</v>
      </c>
      <c r="V340" s="24"/>
      <c r="W340" s="24"/>
      <c r="X340" s="24"/>
    </row>
    <row r="341" spans="2:24" x14ac:dyDescent="0.2">
      <c r="B341" s="18">
        <f t="shared" ca="1" si="104"/>
        <v>54909</v>
      </c>
      <c r="C341" s="9">
        <f t="shared" si="117"/>
        <v>337</v>
      </c>
      <c r="D341" s="9"/>
      <c r="E341" s="13">
        <f t="shared" si="105"/>
        <v>800</v>
      </c>
      <c r="F341" s="14">
        <f t="shared" si="106"/>
        <v>271600</v>
      </c>
      <c r="G341" s="15">
        <f t="shared" si="107"/>
        <v>0.13479084507902631</v>
      </c>
      <c r="H341" s="13">
        <f t="shared" si="108"/>
        <v>18760.351316495991</v>
      </c>
      <c r="I341" s="13">
        <f t="shared" si="109"/>
        <v>1725066.5486834582</v>
      </c>
      <c r="J341" s="15">
        <f t="shared" si="101"/>
        <v>0.86520915492097372</v>
      </c>
      <c r="K341" s="13">
        <f t="shared" si="110"/>
        <v>1743373.6418728146</v>
      </c>
      <c r="L341" s="13">
        <f t="shared" si="118"/>
        <v>139237532.93705997</v>
      </c>
      <c r="M341" s="15">
        <f t="shared" si="111"/>
        <v>0.86520915492097372</v>
      </c>
      <c r="N341" s="13">
        <f t="shared" si="102"/>
        <v>0</v>
      </c>
      <c r="O341" s="13">
        <f t="shared" si="112"/>
        <v>-18307.093189355452</v>
      </c>
      <c r="P341" s="15">
        <f t="shared" si="103"/>
        <v>-9.1688285164223289E-3</v>
      </c>
      <c r="Q341" s="7">
        <f t="shared" si="113"/>
        <v>1996666.5486834592</v>
      </c>
      <c r="R341" s="7">
        <f t="shared" si="114"/>
        <v>2014973.6418728146</v>
      </c>
      <c r="S341" s="13">
        <f>IF('BANCO DE DADOS'!$AD$32="Sim",R341,Q341)</f>
        <v>2014973.6418728146</v>
      </c>
      <c r="T341" s="9">
        <f t="shared" si="115"/>
        <v>337</v>
      </c>
      <c r="U341" s="18">
        <f t="shared" ca="1" si="116"/>
        <v>54940</v>
      </c>
      <c r="V341" s="24"/>
      <c r="W341" s="24"/>
      <c r="X341" s="24"/>
    </row>
    <row r="342" spans="2:24" x14ac:dyDescent="0.2">
      <c r="B342" s="18">
        <f t="shared" ca="1" si="104"/>
        <v>54940</v>
      </c>
      <c r="C342" s="9">
        <f t="shared" si="117"/>
        <v>338</v>
      </c>
      <c r="D342" s="9"/>
      <c r="E342" s="13">
        <f t="shared" si="105"/>
        <v>800</v>
      </c>
      <c r="F342" s="14">
        <f t="shared" si="106"/>
        <v>272400</v>
      </c>
      <c r="G342" s="15">
        <f t="shared" si="107"/>
        <v>0.13386401270182877</v>
      </c>
      <c r="H342" s="13">
        <f t="shared" si="108"/>
        <v>18945.955439865924</v>
      </c>
      <c r="I342" s="13">
        <f t="shared" si="109"/>
        <v>1744012.5041233241</v>
      </c>
      <c r="J342" s="15">
        <f t="shared" si="101"/>
        <v>0.86613598729817121</v>
      </c>
      <c r="K342" s="13">
        <f t="shared" si="110"/>
        <v>1762500.9005635362</v>
      </c>
      <c r="L342" s="13">
        <f t="shared" si="118"/>
        <v>141000033.83762351</v>
      </c>
      <c r="M342" s="15">
        <f t="shared" si="111"/>
        <v>0.86613598729817121</v>
      </c>
      <c r="N342" s="13">
        <f t="shared" si="102"/>
        <v>0</v>
      </c>
      <c r="O342" s="13">
        <f t="shared" si="112"/>
        <v>-18488.396440211218</v>
      </c>
      <c r="P342" s="15">
        <f t="shared" si="103"/>
        <v>-9.1689554604549584E-3</v>
      </c>
      <c r="Q342" s="7">
        <f t="shared" si="113"/>
        <v>2016412.504123325</v>
      </c>
      <c r="R342" s="7">
        <f t="shared" si="114"/>
        <v>2034900.9005635362</v>
      </c>
      <c r="S342" s="13">
        <f>IF('BANCO DE DADOS'!$AD$32="Sim",R342,Q342)</f>
        <v>2034900.9005635362</v>
      </c>
      <c r="T342" s="9">
        <f t="shared" si="115"/>
        <v>338</v>
      </c>
      <c r="U342" s="18">
        <f t="shared" ca="1" si="116"/>
        <v>54970</v>
      </c>
      <c r="V342" s="24"/>
      <c r="W342" s="24"/>
      <c r="X342" s="24"/>
    </row>
    <row r="343" spans="2:24" x14ac:dyDescent="0.2">
      <c r="B343" s="18">
        <f t="shared" ca="1" si="104"/>
        <v>54970</v>
      </c>
      <c r="C343" s="9">
        <f t="shared" si="117"/>
        <v>339</v>
      </c>
      <c r="D343" s="9"/>
      <c r="E343" s="13">
        <f t="shared" si="105"/>
        <v>800</v>
      </c>
      <c r="F343" s="14">
        <f t="shared" si="106"/>
        <v>273200</v>
      </c>
      <c r="G343" s="15">
        <f t="shared" si="107"/>
        <v>0.13294292331604823</v>
      </c>
      <c r="H343" s="13">
        <f t="shared" si="108"/>
        <v>19133.320722330314</v>
      </c>
      <c r="I343" s="13">
        <f t="shared" si="109"/>
        <v>1763145.8248456544</v>
      </c>
      <c r="J343" s="15">
        <f t="shared" si="101"/>
        <v>0.86705707668395182</v>
      </c>
      <c r="K343" s="13">
        <f t="shared" si="110"/>
        <v>1781817.2448857278</v>
      </c>
      <c r="L343" s="13">
        <f t="shared" si="118"/>
        <v>142781851.08250922</v>
      </c>
      <c r="M343" s="15">
        <f t="shared" si="111"/>
        <v>0.86705707668395182</v>
      </c>
      <c r="N343" s="13">
        <f t="shared" si="102"/>
        <v>0</v>
      </c>
      <c r="O343" s="13">
        <f t="shared" si="112"/>
        <v>-18671.420040072408</v>
      </c>
      <c r="P343" s="15">
        <f t="shared" si="103"/>
        <v>-9.1690811119902026E-3</v>
      </c>
      <c r="Q343" s="7">
        <f t="shared" si="113"/>
        <v>2036345.8248456554</v>
      </c>
      <c r="R343" s="7">
        <f t="shared" si="114"/>
        <v>2055017.2448857278</v>
      </c>
      <c r="S343" s="13">
        <f>IF('BANCO DE DADOS'!$AD$32="Sim",R343,Q343)</f>
        <v>2055017.2448857278</v>
      </c>
      <c r="T343" s="9">
        <f t="shared" si="115"/>
        <v>339</v>
      </c>
      <c r="U343" s="18">
        <f t="shared" ca="1" si="116"/>
        <v>55001</v>
      </c>
      <c r="V343" s="24"/>
      <c r="W343" s="24"/>
      <c r="X343" s="24"/>
    </row>
    <row r="344" spans="2:24" x14ac:dyDescent="0.2">
      <c r="B344" s="18">
        <f t="shared" ca="1" si="104"/>
        <v>55001</v>
      </c>
      <c r="C344" s="9">
        <f t="shared" si="117"/>
        <v>340</v>
      </c>
      <c r="D344" s="9"/>
      <c r="E344" s="13">
        <f t="shared" si="105"/>
        <v>800</v>
      </c>
      <c r="F344" s="14">
        <f t="shared" si="106"/>
        <v>274000</v>
      </c>
      <c r="G344" s="15">
        <f t="shared" si="107"/>
        <v>0.13202754754179036</v>
      </c>
      <c r="H344" s="13">
        <f t="shared" si="108"/>
        <v>19322.463875163139</v>
      </c>
      <c r="I344" s="13">
        <f t="shared" si="109"/>
        <v>1782468.2887208175</v>
      </c>
      <c r="J344" s="15">
        <f t="shared" si="101"/>
        <v>0.86797245245820964</v>
      </c>
      <c r="K344" s="13">
        <f t="shared" si="110"/>
        <v>1801324.4690337935</v>
      </c>
      <c r="L344" s="13">
        <f t="shared" si="118"/>
        <v>144583175.55154303</v>
      </c>
      <c r="M344" s="15">
        <f t="shared" si="111"/>
        <v>0.86797245245820964</v>
      </c>
      <c r="N344" s="13">
        <f t="shared" si="102"/>
        <v>0</v>
      </c>
      <c r="O344" s="13">
        <f t="shared" si="112"/>
        <v>-18856.180312975077</v>
      </c>
      <c r="P344" s="15">
        <f t="shared" si="103"/>
        <v>-9.1692054851495695E-3</v>
      </c>
      <c r="Q344" s="7">
        <f t="shared" si="113"/>
        <v>2056468.2887208185</v>
      </c>
      <c r="R344" s="7">
        <f t="shared" si="114"/>
        <v>2075324.4690337935</v>
      </c>
      <c r="S344" s="13">
        <f>IF('BANCO DE DADOS'!$AD$32="Sim",R344,Q344)</f>
        <v>2075324.4690337935</v>
      </c>
      <c r="T344" s="9">
        <f t="shared" si="115"/>
        <v>340</v>
      </c>
      <c r="U344" s="18">
        <f t="shared" ca="1" si="116"/>
        <v>55032</v>
      </c>
      <c r="V344" s="24"/>
      <c r="W344" s="24"/>
      <c r="X344" s="24"/>
    </row>
    <row r="345" spans="2:24" x14ac:dyDescent="0.2">
      <c r="B345" s="18">
        <f t="shared" ca="1" si="104"/>
        <v>55032</v>
      </c>
      <c r="C345" s="9">
        <f t="shared" si="117"/>
        <v>341</v>
      </c>
      <c r="D345" s="9"/>
      <c r="E345" s="13">
        <f t="shared" si="105"/>
        <v>800</v>
      </c>
      <c r="F345" s="14">
        <f t="shared" si="106"/>
        <v>274800</v>
      </c>
      <c r="G345" s="15">
        <f t="shared" si="107"/>
        <v>0.13111785608953602</v>
      </c>
      <c r="H345" s="13">
        <f t="shared" si="108"/>
        <v>19513.40176820819</v>
      </c>
      <c r="I345" s="13">
        <f t="shared" si="109"/>
        <v>1801981.6904890258</v>
      </c>
      <c r="J345" s="15">
        <f t="shared" si="101"/>
        <v>0.86888214391046392</v>
      </c>
      <c r="K345" s="13">
        <f t="shared" si="110"/>
        <v>1821024.3842268763</v>
      </c>
      <c r="L345" s="13">
        <f t="shared" si="118"/>
        <v>146404199.93576992</v>
      </c>
      <c r="M345" s="15">
        <f t="shared" si="111"/>
        <v>0.86888214391046403</v>
      </c>
      <c r="N345" s="13">
        <f t="shared" si="102"/>
        <v>0</v>
      </c>
      <c r="O345" s="13">
        <f t="shared" si="112"/>
        <v>-19042.693737849593</v>
      </c>
      <c r="P345" s="15">
        <f t="shared" si="103"/>
        <v>-9.1693285938810199E-3</v>
      </c>
      <c r="Q345" s="7">
        <f t="shared" si="113"/>
        <v>2076781.6904890267</v>
      </c>
      <c r="R345" s="7">
        <f t="shared" si="114"/>
        <v>2095824.3842268763</v>
      </c>
      <c r="S345" s="13">
        <f>IF('BANCO DE DADOS'!$AD$32="Sim",R345,Q345)</f>
        <v>2095824.3842268763</v>
      </c>
      <c r="T345" s="9">
        <f t="shared" si="115"/>
        <v>341</v>
      </c>
      <c r="U345" s="18">
        <f t="shared" ca="1" si="116"/>
        <v>55062</v>
      </c>
      <c r="V345" s="24"/>
      <c r="W345" s="24"/>
      <c r="X345" s="24"/>
    </row>
    <row r="346" spans="2:24" x14ac:dyDescent="0.2">
      <c r="B346" s="18">
        <f t="shared" ca="1" si="104"/>
        <v>55062</v>
      </c>
      <c r="C346" s="9">
        <f t="shared" si="117"/>
        <v>342</v>
      </c>
      <c r="D346" s="9"/>
      <c r="E346" s="13">
        <f t="shared" si="105"/>
        <v>800</v>
      </c>
      <c r="F346" s="14">
        <f t="shared" si="106"/>
        <v>275600</v>
      </c>
      <c r="G346" s="15">
        <f t="shared" si="107"/>
        <v>0.13021381976045418</v>
      </c>
      <c r="H346" s="13">
        <f t="shared" si="108"/>
        <v>19706.151431383711</v>
      </c>
      <c r="I346" s="13">
        <f t="shared" si="109"/>
        <v>1821687.8419204096</v>
      </c>
      <c r="J346" s="15">
        <f t="shared" si="101"/>
        <v>0.86978618023954579</v>
      </c>
      <c r="K346" s="13">
        <f t="shared" si="110"/>
        <v>1840918.8188704029</v>
      </c>
      <c r="L346" s="13">
        <f t="shared" si="118"/>
        <v>148245118.75464031</v>
      </c>
      <c r="M346" s="15">
        <f t="shared" si="111"/>
        <v>0.86978618023954579</v>
      </c>
      <c r="N346" s="13">
        <f t="shared" si="102"/>
        <v>0</v>
      </c>
      <c r="O346" s="13">
        <f t="shared" si="112"/>
        <v>-19230.97694999259</v>
      </c>
      <c r="P346" s="15">
        <f t="shared" si="103"/>
        <v>-9.1694504519625134E-3</v>
      </c>
      <c r="Q346" s="7">
        <f t="shared" si="113"/>
        <v>2097287.8419204103</v>
      </c>
      <c r="R346" s="7">
        <f t="shared" si="114"/>
        <v>2116518.8188704029</v>
      </c>
      <c r="S346" s="13">
        <f>IF('BANCO DE DADOS'!$AD$32="Sim",R346,Q346)</f>
        <v>2116518.8188704029</v>
      </c>
      <c r="T346" s="9">
        <f t="shared" si="115"/>
        <v>342</v>
      </c>
      <c r="U346" s="18">
        <f t="shared" ca="1" si="116"/>
        <v>55093</v>
      </c>
      <c r="V346" s="24"/>
      <c r="W346" s="24"/>
      <c r="X346" s="24"/>
    </row>
    <row r="347" spans="2:24" x14ac:dyDescent="0.2">
      <c r="B347" s="18">
        <f t="shared" ca="1" si="104"/>
        <v>55093</v>
      </c>
      <c r="C347" s="9">
        <f t="shared" si="117"/>
        <v>343</v>
      </c>
      <c r="D347" s="9"/>
      <c r="E347" s="13">
        <f t="shared" si="105"/>
        <v>800</v>
      </c>
      <c r="F347" s="14">
        <f t="shared" si="106"/>
        <v>276400</v>
      </c>
      <c r="G347" s="15">
        <f t="shared" si="107"/>
        <v>0.12931540944670789</v>
      </c>
      <c r="H347" s="13">
        <f t="shared" si="108"/>
        <v>19900.730056201312</v>
      </c>
      <c r="I347" s="13">
        <f t="shared" si="109"/>
        <v>1841588.5719766109</v>
      </c>
      <c r="J347" s="15">
        <f t="shared" si="101"/>
        <v>0.87068459055329206</v>
      </c>
      <c r="K347" s="13">
        <f t="shared" si="110"/>
        <v>1861009.6187191601</v>
      </c>
      <c r="L347" s="13">
        <f t="shared" si="118"/>
        <v>150106128.37335947</v>
      </c>
      <c r="M347" s="15">
        <f t="shared" si="111"/>
        <v>0.87068459055329206</v>
      </c>
      <c r="N347" s="13">
        <f t="shared" si="102"/>
        <v>0</v>
      </c>
      <c r="O347" s="13">
        <f t="shared" si="112"/>
        <v>-19421.0467425487</v>
      </c>
      <c r="P347" s="15">
        <f t="shared" si="103"/>
        <v>-9.1695710730034866E-3</v>
      </c>
      <c r="Q347" s="7">
        <f t="shared" si="113"/>
        <v>2117988.5719766114</v>
      </c>
      <c r="R347" s="7">
        <f t="shared" si="114"/>
        <v>2137409.6187191601</v>
      </c>
      <c r="S347" s="13">
        <f>IF('BANCO DE DADOS'!$AD$32="Sim",R347,Q347)</f>
        <v>2137409.6187191601</v>
      </c>
      <c r="T347" s="9">
        <f t="shared" si="115"/>
        <v>343</v>
      </c>
      <c r="U347" s="18">
        <f t="shared" ca="1" si="116"/>
        <v>55123</v>
      </c>
      <c r="V347" s="24"/>
      <c r="W347" s="24"/>
      <c r="X347" s="24"/>
    </row>
    <row r="348" spans="2:24" x14ac:dyDescent="0.2">
      <c r="B348" s="18">
        <f t="shared" ca="1" si="104"/>
        <v>55123</v>
      </c>
      <c r="C348" s="9">
        <f t="shared" si="117"/>
        <v>344</v>
      </c>
      <c r="D348" s="9"/>
      <c r="E348" s="13">
        <f t="shared" si="105"/>
        <v>800</v>
      </c>
      <c r="F348" s="14">
        <f t="shared" si="106"/>
        <v>277200</v>
      </c>
      <c r="G348" s="15">
        <f t="shared" si="107"/>
        <v>0.12842259613175311</v>
      </c>
      <c r="H348" s="13">
        <f t="shared" si="108"/>
        <v>20097.154997299305</v>
      </c>
      <c r="I348" s="13">
        <f t="shared" si="109"/>
        <v>1861685.7269739101</v>
      </c>
      <c r="J348" s="15">
        <f t="shared" si="101"/>
        <v>0.87157740386824689</v>
      </c>
      <c r="K348" s="13">
        <f t="shared" si="110"/>
        <v>1881298.6470419201</v>
      </c>
      <c r="L348" s="13">
        <f t="shared" si="118"/>
        <v>151987427.02040139</v>
      </c>
      <c r="M348" s="15">
        <f t="shared" si="111"/>
        <v>0.87157740386824689</v>
      </c>
      <c r="N348" s="13">
        <f t="shared" si="102"/>
        <v>0</v>
      </c>
      <c r="O348" s="13">
        <f t="shared" si="112"/>
        <v>-19612.920068009291</v>
      </c>
      <c r="P348" s="15">
        <f t="shared" si="103"/>
        <v>-9.1696904704477097E-3</v>
      </c>
      <c r="Q348" s="7">
        <f t="shared" si="113"/>
        <v>2138885.7269739108</v>
      </c>
      <c r="R348" s="7">
        <f t="shared" si="114"/>
        <v>2158498.6470419201</v>
      </c>
      <c r="S348" s="13">
        <f>IF('BANCO DE DADOS'!$AD$32="Sim",R348,Q348)</f>
        <v>2158498.6470419201</v>
      </c>
      <c r="T348" s="9">
        <f t="shared" si="115"/>
        <v>344</v>
      </c>
      <c r="U348" s="18">
        <f t="shared" ca="1" si="116"/>
        <v>55154</v>
      </c>
      <c r="V348" s="24"/>
      <c r="W348" s="24"/>
      <c r="X348" s="24"/>
    </row>
    <row r="349" spans="2:24" x14ac:dyDescent="0.2">
      <c r="B349" s="18">
        <f t="shared" ca="1" si="104"/>
        <v>55154</v>
      </c>
      <c r="C349" s="9">
        <f t="shared" si="117"/>
        <v>345</v>
      </c>
      <c r="D349" s="9"/>
      <c r="E349" s="13">
        <f t="shared" si="105"/>
        <v>800</v>
      </c>
      <c r="F349" s="14">
        <f t="shared" si="106"/>
        <v>278000</v>
      </c>
      <c r="G349" s="15">
        <f t="shared" si="107"/>
        <v>0.12753535089063048</v>
      </c>
      <c r="H349" s="13">
        <f t="shared" si="108"/>
        <v>20295.443773990566</v>
      </c>
      <c r="I349" s="13">
        <f t="shared" si="109"/>
        <v>1881981.1707479006</v>
      </c>
      <c r="J349" s="15">
        <f t="shared" si="101"/>
        <v>0.87246464910936949</v>
      </c>
      <c r="K349" s="13">
        <f t="shared" si="110"/>
        <v>1901787.784787626</v>
      </c>
      <c r="L349" s="13">
        <f t="shared" si="118"/>
        <v>153889214.80518901</v>
      </c>
      <c r="M349" s="15">
        <f t="shared" si="111"/>
        <v>0.87246464910936949</v>
      </c>
      <c r="N349" s="13">
        <f t="shared" si="102"/>
        <v>0</v>
      </c>
      <c r="O349" s="13">
        <f t="shared" si="112"/>
        <v>-19806.614039724693</v>
      </c>
      <c r="P349" s="15">
        <f t="shared" si="103"/>
        <v>-9.1698086575757419E-3</v>
      </c>
      <c r="Q349" s="7">
        <f t="shared" si="113"/>
        <v>2159981.1707479013</v>
      </c>
      <c r="R349" s="7">
        <f t="shared" si="114"/>
        <v>2179787.784787626</v>
      </c>
      <c r="S349" s="13">
        <f>IF('BANCO DE DADOS'!$AD$32="Sim",R349,Q349)</f>
        <v>2179787.784787626</v>
      </c>
      <c r="T349" s="9">
        <f t="shared" si="115"/>
        <v>345</v>
      </c>
      <c r="U349" s="18">
        <f t="shared" ca="1" si="116"/>
        <v>55185</v>
      </c>
      <c r="V349" s="24"/>
      <c r="W349" s="24"/>
      <c r="X349" s="24"/>
    </row>
    <row r="350" spans="2:24" x14ac:dyDescent="0.2">
      <c r="B350" s="18">
        <f t="shared" ca="1" si="104"/>
        <v>55185</v>
      </c>
      <c r="C350" s="9">
        <f t="shared" si="117"/>
        <v>346</v>
      </c>
      <c r="D350" s="9"/>
      <c r="E350" s="13">
        <f t="shared" si="105"/>
        <v>800</v>
      </c>
      <c r="F350" s="14">
        <f t="shared" si="106"/>
        <v>278800</v>
      </c>
      <c r="G350" s="15">
        <f t="shared" si="107"/>
        <v>0.12665364489025019</v>
      </c>
      <c r="H350" s="13">
        <f t="shared" si="108"/>
        <v>20495.614071825101</v>
      </c>
      <c r="I350" s="13">
        <f t="shared" si="109"/>
        <v>1902476.7848197257</v>
      </c>
      <c r="J350" s="15">
        <f t="shared" si="101"/>
        <v>0.87334635510974978</v>
      </c>
      <c r="K350" s="13">
        <f t="shared" si="110"/>
        <v>1922478.930753157</v>
      </c>
      <c r="L350" s="13">
        <f t="shared" si="118"/>
        <v>155811693.73594218</v>
      </c>
      <c r="M350" s="15">
        <f t="shared" si="111"/>
        <v>0.87334635510974978</v>
      </c>
      <c r="N350" s="13">
        <f t="shared" si="102"/>
        <v>0</v>
      </c>
      <c r="O350" s="13">
        <f t="shared" si="112"/>
        <v>-20002.145933430642</v>
      </c>
      <c r="P350" s="15">
        <f t="shared" si="103"/>
        <v>-9.1699256475072863E-3</v>
      </c>
      <c r="Q350" s="7">
        <f t="shared" si="113"/>
        <v>2181276.7848197264</v>
      </c>
      <c r="R350" s="7">
        <f t="shared" si="114"/>
        <v>2201278.930753157</v>
      </c>
      <c r="S350" s="13">
        <f>IF('BANCO DE DADOS'!$AD$32="Sim",R350,Q350)</f>
        <v>2201278.930753157</v>
      </c>
      <c r="T350" s="9">
        <f t="shared" si="115"/>
        <v>346</v>
      </c>
      <c r="U350" s="18">
        <f t="shared" ca="1" si="116"/>
        <v>55213</v>
      </c>
      <c r="V350" s="24"/>
      <c r="W350" s="24"/>
      <c r="X350" s="24"/>
    </row>
    <row r="351" spans="2:24" x14ac:dyDescent="0.2">
      <c r="B351" s="18">
        <f t="shared" ca="1" si="104"/>
        <v>55213</v>
      </c>
      <c r="C351" s="9">
        <f t="shared" si="117"/>
        <v>347</v>
      </c>
      <c r="D351" s="9"/>
      <c r="E351" s="13">
        <f t="shared" si="105"/>
        <v>800</v>
      </c>
      <c r="F351" s="14">
        <f t="shared" si="106"/>
        <v>279600</v>
      </c>
      <c r="G351" s="15">
        <f t="shared" si="107"/>
        <v>0.12577744938966995</v>
      </c>
      <c r="H351" s="13">
        <f t="shared" si="108"/>
        <v>20697.683744167443</v>
      </c>
      <c r="I351" s="13">
        <f t="shared" si="109"/>
        <v>1923174.4685638931</v>
      </c>
      <c r="J351" s="15">
        <f t="shared" si="101"/>
        <v>0.87422255061033005</v>
      </c>
      <c r="K351" s="13">
        <f t="shared" si="110"/>
        <v>1943374.0017526816</v>
      </c>
      <c r="L351" s="13">
        <f t="shared" si="118"/>
        <v>157755067.73769486</v>
      </c>
      <c r="M351" s="15">
        <f t="shared" si="111"/>
        <v>0.87422255061033005</v>
      </c>
      <c r="N351" s="13">
        <f t="shared" si="102"/>
        <v>0</v>
      </c>
      <c r="O351" s="13">
        <f t="shared" si="112"/>
        <v>-20199.533188787755</v>
      </c>
      <c r="P351" s="15">
        <f t="shared" si="103"/>
        <v>-9.1700414532028367E-3</v>
      </c>
      <c r="Q351" s="7">
        <f t="shared" si="113"/>
        <v>2202774.4685638938</v>
      </c>
      <c r="R351" s="7">
        <f t="shared" si="114"/>
        <v>2222974.0017526816</v>
      </c>
      <c r="S351" s="13">
        <f>IF('BANCO DE DADOS'!$AD$32="Sim",R351,Q351)</f>
        <v>2222974.0017526816</v>
      </c>
      <c r="T351" s="9">
        <f t="shared" si="115"/>
        <v>347</v>
      </c>
      <c r="U351" s="18">
        <f t="shared" ca="1" si="116"/>
        <v>55244</v>
      </c>
      <c r="V351" s="24"/>
      <c r="W351" s="24"/>
      <c r="X351" s="24"/>
    </row>
    <row r="352" spans="2:24" x14ac:dyDescent="0.2">
      <c r="B352" s="18">
        <f t="shared" ca="1" si="104"/>
        <v>55244</v>
      </c>
      <c r="C352" s="9">
        <f t="shared" si="117"/>
        <v>348</v>
      </c>
      <c r="D352" s="9">
        <v>29</v>
      </c>
      <c r="E352" s="13">
        <f t="shared" si="105"/>
        <v>800</v>
      </c>
      <c r="F352" s="14">
        <f t="shared" si="106"/>
        <v>280400</v>
      </c>
      <c r="G352" s="15">
        <f t="shared" si="107"/>
        <v>0.12490673574036586</v>
      </c>
      <c r="H352" s="13">
        <f t="shared" si="108"/>
        <v>20901.670813788998</v>
      </c>
      <c r="I352" s="13">
        <f t="shared" si="109"/>
        <v>1944076.139377682</v>
      </c>
      <c r="J352" s="15">
        <f t="shared" si="101"/>
        <v>0.87509326425963418</v>
      </c>
      <c r="K352" s="13">
        <f t="shared" si="110"/>
        <v>1964474.9327886221</v>
      </c>
      <c r="L352" s="13">
        <f t="shared" si="118"/>
        <v>159719542.67048347</v>
      </c>
      <c r="M352" s="15">
        <f t="shared" si="111"/>
        <v>0.87509326425963418</v>
      </c>
      <c r="N352" s="13">
        <f t="shared" si="102"/>
        <v>0</v>
      </c>
      <c r="O352" s="13">
        <f t="shared" si="112"/>
        <v>-20398.793410939164</v>
      </c>
      <c r="P352" s="15">
        <f t="shared" si="103"/>
        <v>-9.1701560874669161E-3</v>
      </c>
      <c r="Q352" s="7">
        <f t="shared" si="113"/>
        <v>2224476.1393776829</v>
      </c>
      <c r="R352" s="7">
        <f t="shared" si="114"/>
        <v>2244874.9327886221</v>
      </c>
      <c r="S352" s="13">
        <f>IF('BANCO DE DADOS'!$AD$32="Sim",R352,Q352)</f>
        <v>2244874.9327886221</v>
      </c>
      <c r="T352" s="9">
        <f t="shared" si="115"/>
        <v>348</v>
      </c>
      <c r="U352" s="18">
        <f t="shared" ca="1" si="116"/>
        <v>55274</v>
      </c>
      <c r="V352" s="24"/>
      <c r="W352" s="24"/>
      <c r="X352" s="24"/>
    </row>
    <row r="353" spans="2:24" x14ac:dyDescent="0.2">
      <c r="B353" s="18">
        <f t="shared" ca="1" si="104"/>
        <v>55274</v>
      </c>
      <c r="C353" s="9">
        <f t="shared" si="117"/>
        <v>349</v>
      </c>
      <c r="D353" s="9"/>
      <c r="E353" s="13">
        <f t="shared" si="105"/>
        <v>800</v>
      </c>
      <c r="F353" s="14">
        <f t="shared" si="106"/>
        <v>281200</v>
      </c>
      <c r="G353" s="15">
        <f t="shared" si="107"/>
        <v>0.12404147538649671</v>
      </c>
      <c r="H353" s="13">
        <f t="shared" si="108"/>
        <v>21107.593474475529</v>
      </c>
      <c r="I353" s="13">
        <f t="shared" si="109"/>
        <v>1965183.7328521574</v>
      </c>
      <c r="J353" s="15">
        <f t="shared" si="101"/>
        <v>0.87595852461350332</v>
      </c>
      <c r="K353" s="13">
        <f t="shared" si="110"/>
        <v>1985783.677224237</v>
      </c>
      <c r="L353" s="13">
        <f t="shared" si="118"/>
        <v>161705326.34770772</v>
      </c>
      <c r="M353" s="15">
        <f t="shared" si="111"/>
        <v>0.87595852461350332</v>
      </c>
      <c r="N353" s="13">
        <f t="shared" si="102"/>
        <v>0</v>
      </c>
      <c r="O353" s="13">
        <f t="shared" si="112"/>
        <v>-20599.944372078404</v>
      </c>
      <c r="P353" s="15">
        <f t="shared" si="103"/>
        <v>-9.1702695629492202E-3</v>
      </c>
      <c r="Q353" s="7">
        <f t="shared" si="113"/>
        <v>2246383.7328521586</v>
      </c>
      <c r="R353" s="7">
        <f t="shared" si="114"/>
        <v>2266983.677224237</v>
      </c>
      <c r="S353" s="13">
        <f>IF('BANCO DE DADOS'!$AD$32="Sim",R353,Q353)</f>
        <v>2266983.677224237</v>
      </c>
      <c r="T353" s="9">
        <f t="shared" si="115"/>
        <v>349</v>
      </c>
      <c r="U353" s="18">
        <f t="shared" ca="1" si="116"/>
        <v>55305</v>
      </c>
      <c r="V353" s="24"/>
      <c r="W353" s="24"/>
      <c r="X353" s="24"/>
    </row>
    <row r="354" spans="2:24" x14ac:dyDescent="0.2">
      <c r="B354" s="18">
        <f t="shared" ca="1" si="104"/>
        <v>55305</v>
      </c>
      <c r="C354" s="9">
        <f t="shared" si="117"/>
        <v>350</v>
      </c>
      <c r="D354" s="9"/>
      <c r="E354" s="13">
        <f t="shared" si="105"/>
        <v>800</v>
      </c>
      <c r="F354" s="14">
        <f t="shared" si="106"/>
        <v>282000</v>
      </c>
      <c r="G354" s="15">
        <f t="shared" si="107"/>
        <v>0.1231816398651612</v>
      </c>
      <c r="H354" s="13">
        <f t="shared" si="108"/>
        <v>21315.470092649852</v>
      </c>
      <c r="I354" s="13">
        <f t="shared" si="109"/>
        <v>1986499.2029448072</v>
      </c>
      <c r="J354" s="15">
        <f t="shared" si="101"/>
        <v>0.87681836013483883</v>
      </c>
      <c r="K354" s="13">
        <f t="shared" si="110"/>
        <v>2007302.206957845</v>
      </c>
      <c r="L354" s="13">
        <f t="shared" si="118"/>
        <v>163712628.55466557</v>
      </c>
      <c r="M354" s="15">
        <f t="shared" si="111"/>
        <v>0.87681836013483883</v>
      </c>
      <c r="N354" s="13">
        <f t="shared" si="102"/>
        <v>0</v>
      </c>
      <c r="O354" s="13">
        <f t="shared" si="112"/>
        <v>-20803.004013036378</v>
      </c>
      <c r="P354" s="15">
        <f t="shared" si="103"/>
        <v>-9.170381892147618E-3</v>
      </c>
      <c r="Q354" s="7">
        <f t="shared" si="113"/>
        <v>2268499.2029448086</v>
      </c>
      <c r="R354" s="7">
        <f t="shared" si="114"/>
        <v>2289302.206957845</v>
      </c>
      <c r="S354" s="13">
        <f>IF('BANCO DE DADOS'!$AD$32="Sim",R354,Q354)</f>
        <v>2289302.206957845</v>
      </c>
      <c r="T354" s="9">
        <f t="shared" si="115"/>
        <v>350</v>
      </c>
      <c r="U354" s="18">
        <f t="shared" ca="1" si="116"/>
        <v>55335</v>
      </c>
      <c r="V354" s="24"/>
      <c r="W354" s="24"/>
      <c r="X354" s="24"/>
    </row>
    <row r="355" spans="2:24" x14ac:dyDescent="0.2">
      <c r="B355" s="18">
        <f t="shared" ca="1" si="104"/>
        <v>55335</v>
      </c>
      <c r="C355" s="9">
        <f t="shared" si="117"/>
        <v>351</v>
      </c>
      <c r="D355" s="9"/>
      <c r="E355" s="13">
        <f t="shared" si="105"/>
        <v>800</v>
      </c>
      <c r="F355" s="14">
        <f t="shared" si="106"/>
        <v>282800</v>
      </c>
      <c r="G355" s="15">
        <f t="shared" si="107"/>
        <v>0.12232720080664856</v>
      </c>
      <c r="H355" s="13">
        <f t="shared" si="108"/>
        <v>21525.319209009969</v>
      </c>
      <c r="I355" s="13">
        <f t="shared" si="109"/>
        <v>2008024.5221538171</v>
      </c>
      <c r="J355" s="15">
        <f t="shared" si="101"/>
        <v>0.87767279919335139</v>
      </c>
      <c r="K355" s="13">
        <f t="shared" si="110"/>
        <v>2029032.5125986994</v>
      </c>
      <c r="L355" s="13">
        <f t="shared" si="118"/>
        <v>165741661.06726426</v>
      </c>
      <c r="M355" s="15">
        <f t="shared" si="111"/>
        <v>0.87767279919335139</v>
      </c>
      <c r="N355" s="13">
        <f t="shared" si="102"/>
        <v>0</v>
      </c>
      <c r="O355" s="13">
        <f t="shared" si="112"/>
        <v>-21007.99044488091</v>
      </c>
      <c r="P355" s="15">
        <f t="shared" si="103"/>
        <v>-9.1704930874100012E-3</v>
      </c>
      <c r="Q355" s="7">
        <f t="shared" si="113"/>
        <v>2290824.5221538185</v>
      </c>
      <c r="R355" s="7">
        <f t="shared" si="114"/>
        <v>2311832.5125986994</v>
      </c>
      <c r="S355" s="13">
        <f>IF('BANCO DE DADOS'!$AD$32="Sim",R355,Q355)</f>
        <v>2311832.5125986994</v>
      </c>
      <c r="T355" s="9">
        <f t="shared" si="115"/>
        <v>351</v>
      </c>
      <c r="U355" s="18">
        <f t="shared" ca="1" si="116"/>
        <v>55366</v>
      </c>
      <c r="V355" s="24"/>
      <c r="W355" s="24"/>
      <c r="X355" s="24"/>
    </row>
    <row r="356" spans="2:24" x14ac:dyDescent="0.2">
      <c r="B356" s="18">
        <f t="shared" ca="1" si="104"/>
        <v>55366</v>
      </c>
      <c r="C356" s="9">
        <f t="shared" si="117"/>
        <v>352</v>
      </c>
      <c r="D356" s="9"/>
      <c r="E356" s="13">
        <f t="shared" si="105"/>
        <v>800</v>
      </c>
      <c r="F356" s="14">
        <f t="shared" si="106"/>
        <v>283600</v>
      </c>
      <c r="G356" s="15">
        <f t="shared" si="107"/>
        <v>0.12147812993468235</v>
      </c>
      <c r="H356" s="13">
        <f t="shared" si="108"/>
        <v>21737.159540182736</v>
      </c>
      <c r="I356" s="13">
        <f t="shared" si="109"/>
        <v>2029761.6816939998</v>
      </c>
      <c r="J356" s="15">
        <f t="shared" si="101"/>
        <v>0.87852187006531768</v>
      </c>
      <c r="K356" s="13">
        <f t="shared" si="110"/>
        <v>2050976.6036445331</v>
      </c>
      <c r="L356" s="13">
        <f t="shared" si="118"/>
        <v>167792637.67090878</v>
      </c>
      <c r="M356" s="15">
        <f t="shared" si="111"/>
        <v>0.87852187006531768</v>
      </c>
      <c r="N356" s="13">
        <f t="shared" si="102"/>
        <v>0</v>
      </c>
      <c r="O356" s="13">
        <f t="shared" si="112"/>
        <v>-21214.921950531658</v>
      </c>
      <c r="P356" s="15">
        <f t="shared" si="103"/>
        <v>-9.1706031609361856E-3</v>
      </c>
      <c r="Q356" s="7">
        <f t="shared" si="113"/>
        <v>2313361.6816940014</v>
      </c>
      <c r="R356" s="7">
        <f t="shared" si="114"/>
        <v>2334576.6036445331</v>
      </c>
      <c r="S356" s="13">
        <f>IF('BANCO DE DADOS'!$AD$32="Sim",R356,Q356)</f>
        <v>2334576.6036445331</v>
      </c>
      <c r="T356" s="9">
        <f t="shared" si="115"/>
        <v>352</v>
      </c>
      <c r="U356" s="18">
        <f t="shared" ca="1" si="116"/>
        <v>55397</v>
      </c>
      <c r="V356" s="24"/>
      <c r="W356" s="24"/>
      <c r="X356" s="24"/>
    </row>
    <row r="357" spans="2:24" x14ac:dyDescent="0.2">
      <c r="B357" s="18">
        <f t="shared" ca="1" si="104"/>
        <v>55397</v>
      </c>
      <c r="C357" s="9">
        <f t="shared" si="117"/>
        <v>353</v>
      </c>
      <c r="D357" s="9"/>
      <c r="E357" s="13">
        <f t="shared" si="105"/>
        <v>800</v>
      </c>
      <c r="F357" s="14">
        <f t="shared" si="106"/>
        <v>284400</v>
      </c>
      <c r="G357" s="15">
        <f t="shared" si="107"/>
        <v>0.12063439906665763</v>
      </c>
      <c r="H357" s="13">
        <f t="shared" si="108"/>
        <v>21951.009980393195</v>
      </c>
      <c r="I357" s="13">
        <f t="shared" si="109"/>
        <v>2051712.6916743929</v>
      </c>
      <c r="J357" s="15">
        <f t="shared" si="101"/>
        <v>0.87936560093334237</v>
      </c>
      <c r="K357" s="13">
        <f t="shared" si="110"/>
        <v>2073136.5086607859</v>
      </c>
      <c r="L357" s="13">
        <f t="shared" si="118"/>
        <v>169865774.17956957</v>
      </c>
      <c r="M357" s="15">
        <f t="shared" si="111"/>
        <v>0.87936560093334237</v>
      </c>
      <c r="N357" s="13">
        <f t="shared" si="102"/>
        <v>0</v>
      </c>
      <c r="O357" s="13">
        <f t="shared" si="112"/>
        <v>-21423.816986391321</v>
      </c>
      <c r="P357" s="15">
        <f t="shared" si="103"/>
        <v>-9.1707121247802184E-3</v>
      </c>
      <c r="Q357" s="7">
        <f t="shared" si="113"/>
        <v>2336112.6916743945</v>
      </c>
      <c r="R357" s="7">
        <f t="shared" si="114"/>
        <v>2357536.5086607859</v>
      </c>
      <c r="S357" s="13">
        <f>IF('BANCO DE DADOS'!$AD$32="Sim",R357,Q357)</f>
        <v>2357536.5086607859</v>
      </c>
      <c r="T357" s="9">
        <f t="shared" si="115"/>
        <v>353</v>
      </c>
      <c r="U357" s="18">
        <f t="shared" ca="1" si="116"/>
        <v>55427</v>
      </c>
      <c r="V357" s="24"/>
      <c r="W357" s="24"/>
      <c r="X357" s="24"/>
    </row>
    <row r="358" spans="2:24" x14ac:dyDescent="0.2">
      <c r="B358" s="18">
        <f t="shared" ca="1" si="104"/>
        <v>55427</v>
      </c>
      <c r="C358" s="9">
        <f t="shared" si="117"/>
        <v>354</v>
      </c>
      <c r="D358" s="9"/>
      <c r="E358" s="13">
        <f t="shared" si="105"/>
        <v>800</v>
      </c>
      <c r="F358" s="14">
        <f t="shared" si="106"/>
        <v>285200</v>
      </c>
      <c r="G358" s="15">
        <f t="shared" si="107"/>
        <v>0.11979598011387146</v>
      </c>
      <c r="H358" s="13">
        <f t="shared" si="108"/>
        <v>22166.889603149775</v>
      </c>
      <c r="I358" s="13">
        <f t="shared" si="109"/>
        <v>2073879.5812775427</v>
      </c>
      <c r="J358" s="15">
        <f t="shared" si="101"/>
        <v>0.88020401988612851</v>
      </c>
      <c r="K358" s="13">
        <f t="shared" si="110"/>
        <v>2095514.2754615354</v>
      </c>
      <c r="L358" s="13">
        <f t="shared" si="118"/>
        <v>171961288.4550311</v>
      </c>
      <c r="M358" s="15">
        <f t="shared" si="111"/>
        <v>0.88020401988612851</v>
      </c>
      <c r="N358" s="13">
        <f t="shared" si="102"/>
        <v>0</v>
      </c>
      <c r="O358" s="13">
        <f t="shared" si="112"/>
        <v>-21634.694183991291</v>
      </c>
      <c r="P358" s="15">
        <f t="shared" si="103"/>
        <v>-9.17081999085218E-3</v>
      </c>
      <c r="Q358" s="7">
        <f t="shared" si="113"/>
        <v>2359079.5812775441</v>
      </c>
      <c r="R358" s="7">
        <f t="shared" si="114"/>
        <v>2380714.2754615354</v>
      </c>
      <c r="S358" s="13">
        <f>IF('BANCO DE DADOS'!$AD$32="Sim",R358,Q358)</f>
        <v>2380714.2754615354</v>
      </c>
      <c r="T358" s="9">
        <f t="shared" si="115"/>
        <v>354</v>
      </c>
      <c r="U358" s="18">
        <f t="shared" ca="1" si="116"/>
        <v>55458</v>
      </c>
      <c r="V358" s="24"/>
      <c r="W358" s="24"/>
      <c r="X358" s="24"/>
    </row>
    <row r="359" spans="2:24" x14ac:dyDescent="0.2">
      <c r="B359" s="18">
        <f t="shared" ca="1" si="104"/>
        <v>55458</v>
      </c>
      <c r="C359" s="9">
        <f t="shared" si="117"/>
        <v>355</v>
      </c>
      <c r="D359" s="9"/>
      <c r="E359" s="13">
        <f t="shared" si="105"/>
        <v>800</v>
      </c>
      <c r="F359" s="14">
        <f t="shared" si="106"/>
        <v>286000</v>
      </c>
      <c r="G359" s="15">
        <f t="shared" si="107"/>
        <v>0.11896284508174672</v>
      </c>
      <c r="H359" s="13">
        <f t="shared" si="108"/>
        <v>22384.81766294549</v>
      </c>
      <c r="I359" s="13">
        <f t="shared" si="109"/>
        <v>2096264.3989404882</v>
      </c>
      <c r="J359" s="15">
        <f t="shared" si="101"/>
        <v>0.8810371549182533</v>
      </c>
      <c r="K359" s="13">
        <f t="shared" si="110"/>
        <v>2118111.9712921437</v>
      </c>
      <c r="L359" s="13">
        <f t="shared" si="118"/>
        <v>174079400.42632324</v>
      </c>
      <c r="M359" s="15">
        <f t="shared" si="111"/>
        <v>0.8810371549182533</v>
      </c>
      <c r="N359" s="13">
        <f t="shared" si="102"/>
        <v>0</v>
      </c>
      <c r="O359" s="13">
        <f t="shared" si="112"/>
        <v>-21847.57235165406</v>
      </c>
      <c r="P359" s="15">
        <f t="shared" si="103"/>
        <v>-9.1709267709204536E-3</v>
      </c>
      <c r="Q359" s="7">
        <f t="shared" si="113"/>
        <v>2382264.3989404896</v>
      </c>
      <c r="R359" s="7">
        <f t="shared" si="114"/>
        <v>2404111.9712921437</v>
      </c>
      <c r="S359" s="13">
        <f>IF('BANCO DE DADOS'!$AD$32="Sim",R359,Q359)</f>
        <v>2404111.9712921437</v>
      </c>
      <c r="T359" s="9">
        <f t="shared" si="115"/>
        <v>355</v>
      </c>
      <c r="U359" s="18">
        <f t="shared" ca="1" si="116"/>
        <v>55488</v>
      </c>
      <c r="V359" s="24"/>
      <c r="W359" s="24"/>
      <c r="X359" s="24"/>
    </row>
    <row r="360" spans="2:24" x14ac:dyDescent="0.2">
      <c r="B360" s="18">
        <f t="shared" ca="1" si="104"/>
        <v>55488</v>
      </c>
      <c r="C360" s="9">
        <f t="shared" si="117"/>
        <v>356</v>
      </c>
      <c r="D360" s="9"/>
      <c r="E360" s="13">
        <f t="shared" si="105"/>
        <v>800</v>
      </c>
      <c r="F360" s="14">
        <f t="shared" si="106"/>
        <v>286800</v>
      </c>
      <c r="G360" s="15">
        <f t="shared" si="107"/>
        <v>0.11813496607004954</v>
      </c>
      <c r="H360" s="13">
        <f t="shared" si="108"/>
        <v>22604.813596975244</v>
      </c>
      <c r="I360" s="13">
        <f t="shared" si="109"/>
        <v>2118869.2125374633</v>
      </c>
      <c r="J360" s="15">
        <f t="shared" si="101"/>
        <v>0.88186503392995041</v>
      </c>
      <c r="K360" s="13">
        <f t="shared" si="110"/>
        <v>2140931.6830136348</v>
      </c>
      <c r="L360" s="13">
        <f t="shared" si="118"/>
        <v>176220332.10933688</v>
      </c>
      <c r="M360" s="15">
        <f t="shared" si="111"/>
        <v>0.88186503392995041</v>
      </c>
      <c r="N360" s="13">
        <f t="shared" si="102"/>
        <v>0</v>
      </c>
      <c r="O360" s="13">
        <f t="shared" si="112"/>
        <v>-22062.47047617007</v>
      </c>
      <c r="P360" s="15">
        <f t="shared" si="103"/>
        <v>-9.1710324766133989E-3</v>
      </c>
      <c r="Q360" s="7">
        <f t="shared" si="113"/>
        <v>2405669.2125374647</v>
      </c>
      <c r="R360" s="7">
        <f t="shared" si="114"/>
        <v>2427731.6830136348</v>
      </c>
      <c r="S360" s="13">
        <f>IF('BANCO DE DADOS'!$AD$32="Sim",R360,Q360)</f>
        <v>2427731.6830136348</v>
      </c>
      <c r="T360" s="9">
        <f t="shared" si="115"/>
        <v>356</v>
      </c>
      <c r="U360" s="18">
        <f t="shared" ca="1" si="116"/>
        <v>55519</v>
      </c>
      <c r="V360" s="24"/>
      <c r="W360" s="24"/>
      <c r="X360" s="24"/>
    </row>
    <row r="361" spans="2:24" x14ac:dyDescent="0.2">
      <c r="B361" s="18">
        <f t="shared" ca="1" si="104"/>
        <v>55519</v>
      </c>
      <c r="C361" s="9">
        <f t="shared" si="117"/>
        <v>357</v>
      </c>
      <c r="D361" s="9"/>
      <c r="E361" s="13">
        <f t="shared" si="105"/>
        <v>800</v>
      </c>
      <c r="F361" s="14">
        <f t="shared" si="106"/>
        <v>287600</v>
      </c>
      <c r="G361" s="15">
        <f t="shared" si="107"/>
        <v>0.11731231527310003</v>
      </c>
      <c r="H361" s="13">
        <f t="shared" si="108"/>
        <v>22826.897026869454</v>
      </c>
      <c r="I361" s="13">
        <f t="shared" si="109"/>
        <v>2141696.1095643328</v>
      </c>
      <c r="J361" s="15">
        <f t="shared" si="101"/>
        <v>0.88268768472689996</v>
      </c>
      <c r="K361" s="13">
        <f t="shared" si="110"/>
        <v>2163975.5172888255</v>
      </c>
      <c r="L361" s="13">
        <f t="shared" si="118"/>
        <v>178384307.62662572</v>
      </c>
      <c r="M361" s="15">
        <f t="shared" si="111"/>
        <v>0.88268768472689996</v>
      </c>
      <c r="N361" s="13">
        <f t="shared" si="102"/>
        <v>0</v>
      </c>
      <c r="O361" s="13">
        <f t="shared" si="112"/>
        <v>-22279.407724491321</v>
      </c>
      <c r="P361" s="15">
        <f t="shared" si="103"/>
        <v>-9.171137119421342E-3</v>
      </c>
      <c r="Q361" s="7">
        <f t="shared" si="113"/>
        <v>2429296.1095643342</v>
      </c>
      <c r="R361" s="7">
        <f t="shared" si="114"/>
        <v>2451575.5172888255</v>
      </c>
      <c r="S361" s="13">
        <f>IF('BANCO DE DADOS'!$AD$32="Sim",R361,Q361)</f>
        <v>2451575.5172888255</v>
      </c>
      <c r="T361" s="9">
        <f t="shared" si="115"/>
        <v>357</v>
      </c>
      <c r="U361" s="18">
        <f t="shared" ca="1" si="116"/>
        <v>55550</v>
      </c>
      <c r="V361" s="24"/>
      <c r="W361" s="24"/>
      <c r="X361" s="24"/>
    </row>
    <row r="362" spans="2:24" x14ac:dyDescent="0.2">
      <c r="B362" s="18">
        <f t="shared" ca="1" si="104"/>
        <v>55550</v>
      </c>
      <c r="C362" s="9">
        <f t="shared" si="117"/>
        <v>358</v>
      </c>
      <c r="D362" s="9"/>
      <c r="E362" s="13">
        <f t="shared" si="105"/>
        <v>800</v>
      </c>
      <c r="F362" s="14">
        <f t="shared" si="106"/>
        <v>288400</v>
      </c>
      <c r="G362" s="15">
        <f t="shared" si="107"/>
        <v>0.11649486497997666</v>
      </c>
      <c r="H362" s="13">
        <f t="shared" si="108"/>
        <v>23051.087760444134</v>
      </c>
      <c r="I362" s="13">
        <f t="shared" si="109"/>
        <v>2164747.197324777</v>
      </c>
      <c r="J362" s="15">
        <f t="shared" si="101"/>
        <v>0.88350513502002337</v>
      </c>
      <c r="K362" s="13">
        <f t="shared" si="110"/>
        <v>2187245.6007702202</v>
      </c>
      <c r="L362" s="13">
        <f t="shared" si="118"/>
        <v>180571553.22739595</v>
      </c>
      <c r="M362" s="15">
        <f t="shared" si="111"/>
        <v>0.88350513502002337</v>
      </c>
      <c r="N362" s="13">
        <f t="shared" si="102"/>
        <v>0</v>
      </c>
      <c r="O362" s="13">
        <f t="shared" si="112"/>
        <v>-22498.403445441741</v>
      </c>
      <c r="P362" s="15">
        <f t="shared" si="103"/>
        <v>-9.1712407106988286E-3</v>
      </c>
      <c r="Q362" s="7">
        <f t="shared" si="113"/>
        <v>2453147.1973247784</v>
      </c>
      <c r="R362" s="7">
        <f t="shared" si="114"/>
        <v>2475645.6007702202</v>
      </c>
      <c r="S362" s="13">
        <f>IF('BANCO DE DADOS'!$AD$32="Sim",R362,Q362)</f>
        <v>2475645.6007702202</v>
      </c>
      <c r="T362" s="9">
        <f t="shared" si="115"/>
        <v>358</v>
      </c>
      <c r="U362" s="18">
        <f t="shared" ca="1" si="116"/>
        <v>55579</v>
      </c>
      <c r="V362" s="24"/>
      <c r="W362" s="24"/>
      <c r="X362" s="24"/>
    </row>
    <row r="363" spans="2:24" x14ac:dyDescent="0.2">
      <c r="B363" s="18">
        <f t="shared" ca="1" si="104"/>
        <v>55579</v>
      </c>
      <c r="C363" s="9">
        <f t="shared" si="117"/>
        <v>359</v>
      </c>
      <c r="D363" s="9"/>
      <c r="E363" s="13">
        <f t="shared" si="105"/>
        <v>800</v>
      </c>
      <c r="F363" s="14">
        <f t="shared" si="106"/>
        <v>289200</v>
      </c>
      <c r="G363" s="15">
        <f t="shared" si="107"/>
        <v>0.11568258757471413</v>
      </c>
      <c r="H363" s="13">
        <f t="shared" si="108"/>
        <v>23277.405793467558</v>
      </c>
      <c r="I363" s="13">
        <f t="shared" si="109"/>
        <v>2188024.6031182446</v>
      </c>
      <c r="J363" s="15">
        <f t="shared" si="101"/>
        <v>0.88431741242528583</v>
      </c>
      <c r="K363" s="13">
        <f t="shared" si="110"/>
        <v>2210744.080289688</v>
      </c>
      <c r="L363" s="13">
        <f t="shared" si="118"/>
        <v>182782297.30768564</v>
      </c>
      <c r="M363" s="15">
        <f t="shared" si="111"/>
        <v>0.88431741242528583</v>
      </c>
      <c r="N363" s="13">
        <f t="shared" si="102"/>
        <v>0</v>
      </c>
      <c r="O363" s="13">
        <f t="shared" si="112"/>
        <v>-22719.477171442006</v>
      </c>
      <c r="P363" s="15">
        <f t="shared" si="103"/>
        <v>-9.1713432616661004E-3</v>
      </c>
      <c r="Q363" s="7">
        <f t="shared" si="113"/>
        <v>2477224.603118246</v>
      </c>
      <c r="R363" s="7">
        <f t="shared" si="114"/>
        <v>2499944.080289688</v>
      </c>
      <c r="S363" s="13">
        <f>IF('BANCO DE DADOS'!$AD$32="Sim",R363,Q363)</f>
        <v>2499944.080289688</v>
      </c>
      <c r="T363" s="9">
        <f t="shared" si="115"/>
        <v>359</v>
      </c>
      <c r="U363" s="18">
        <f t="shared" ca="1" si="116"/>
        <v>55610</v>
      </c>
      <c r="V363" s="24"/>
      <c r="W363" s="24"/>
      <c r="X363" s="24"/>
    </row>
    <row r="364" spans="2:24" x14ac:dyDescent="0.2">
      <c r="B364" s="18">
        <f t="shared" ca="1" si="104"/>
        <v>55610</v>
      </c>
      <c r="C364" s="9">
        <f>C363+1</f>
        <v>360</v>
      </c>
      <c r="D364" s="9">
        <v>30</v>
      </c>
      <c r="E364" s="13">
        <f t="shared" si="105"/>
        <v>800</v>
      </c>
      <c r="F364" s="14">
        <f t="shared" si="106"/>
        <v>290000</v>
      </c>
      <c r="G364" s="15">
        <f t="shared" si="107"/>
        <v>0.11487545553649493</v>
      </c>
      <c r="H364" s="13">
        <f t="shared" si="108"/>
        <v>23505.871311443701</v>
      </c>
      <c r="I364" s="13">
        <f t="shared" si="109"/>
        <v>2211530.4744296884</v>
      </c>
      <c r="J364" s="15">
        <f t="shared" si="101"/>
        <v>0.88512454446350508</v>
      </c>
      <c r="K364" s="13">
        <f t="shared" si="110"/>
        <v>2234473.1230499409</v>
      </c>
      <c r="L364" s="13">
        <f t="shared" si="118"/>
        <v>185016770.43073559</v>
      </c>
      <c r="M364" s="15">
        <f t="shared" si="111"/>
        <v>0.88512454446350508</v>
      </c>
      <c r="N364" s="13">
        <f t="shared" si="102"/>
        <v>0</v>
      </c>
      <c r="O364" s="13">
        <f t="shared" si="112"/>
        <v>-22942.648620251101</v>
      </c>
      <c r="P364" s="15">
        <f t="shared" si="103"/>
        <v>-9.1714447834107121E-3</v>
      </c>
      <c r="Q364" s="7">
        <f t="shared" si="113"/>
        <v>2501530.4744296898</v>
      </c>
      <c r="R364" s="7">
        <f t="shared" si="114"/>
        <v>2524473.1230499409</v>
      </c>
      <c r="S364" s="13">
        <f>IF('BANCO DE DADOS'!$AD$32="Sim",R364,Q364)</f>
        <v>2524473.1230499409</v>
      </c>
      <c r="T364" s="9">
        <f t="shared" si="115"/>
        <v>360</v>
      </c>
      <c r="U364" s="18">
        <f t="shared" ca="1" si="116"/>
        <v>55640</v>
      </c>
      <c r="V364" s="24"/>
      <c r="W364" s="24"/>
      <c r="X364" s="24"/>
    </row>
    <row r="365" spans="2:24" x14ac:dyDescent="0.2">
      <c r="B365" s="18">
        <f t="shared" ca="1" si="104"/>
        <v>55640</v>
      </c>
      <c r="C365" s="9">
        <f t="shared" si="117"/>
        <v>361</v>
      </c>
      <c r="D365" s="9"/>
      <c r="E365" s="13">
        <f t="shared" si="105"/>
        <v>800</v>
      </c>
      <c r="F365" s="14">
        <f t="shared" ref="F365:F428" si="119">F364+E365</f>
        <v>290800</v>
      </c>
      <c r="G365" s="15">
        <f t="shared" ref="G365:G428" si="120">IF(F365&lt;=0,0,F365/S365)</f>
        <v>0.11407344143983449</v>
      </c>
      <c r="H365" s="13">
        <f t="shared" ref="H365:H428" si="121">Q364*Taxa</f>
        <v>23736.504691412614</v>
      </c>
      <c r="I365" s="13">
        <f t="shared" ref="I365:I428" si="122">I364+H365</f>
        <v>2235266.9791211011</v>
      </c>
      <c r="J365" s="15">
        <f t="shared" ref="J365:J428" si="123">1-G365</f>
        <v>0.88592655856016556</v>
      </c>
      <c r="K365" s="13">
        <f t="shared" ref="K365:K428" si="124">R365-F365</f>
        <v>2258434.9168178295</v>
      </c>
      <c r="L365" s="13">
        <f t="shared" ref="L365:L428" si="125">L364+K365</f>
        <v>187275205.34755343</v>
      </c>
      <c r="M365" s="15">
        <f t="shared" ref="M365:M428" si="126">K365/R365</f>
        <v>0.88592655856016556</v>
      </c>
      <c r="N365" s="13">
        <f t="shared" ref="N365:N428" si="127">Q365*Inflação</f>
        <v>0</v>
      </c>
      <c r="O365" s="13">
        <f t="shared" ref="O365:O428" si="128">Q365-R365</f>
        <v>-23167.937696726993</v>
      </c>
      <c r="P365" s="15">
        <f t="shared" ref="P365:P428" si="129">O365/Q365</f>
        <v>-9.171545286890152E-3</v>
      </c>
      <c r="Q365" s="7">
        <f t="shared" ref="Q365:Q428" si="130">Q364+E365+H365</f>
        <v>2526066.9791211025</v>
      </c>
      <c r="R365" s="7">
        <f t="shared" ref="R365:R428" si="131">(R364+E365)*(1+((1+Taxa)/(1+Inflação)-1))</f>
        <v>2549234.9168178295</v>
      </c>
      <c r="S365" s="13">
        <f>IF('BANCO DE DADOS'!$AD$32="Sim",R365,Q365)</f>
        <v>2549234.9168178295</v>
      </c>
      <c r="T365" s="9">
        <f t="shared" ref="T365:T428" si="132">C365</f>
        <v>361</v>
      </c>
      <c r="U365" s="18">
        <f t="shared" ca="1" si="116"/>
        <v>55671</v>
      </c>
    </row>
    <row r="366" spans="2:24" x14ac:dyDescent="0.2">
      <c r="B366" s="18">
        <f t="shared" ca="1" si="104"/>
        <v>55671</v>
      </c>
      <c r="C366" s="9">
        <f t="shared" si="117"/>
        <v>362</v>
      </c>
      <c r="D366" s="9"/>
      <c r="E366" s="13">
        <f t="shared" si="105"/>
        <v>800</v>
      </c>
      <c r="F366" s="14">
        <f t="shared" si="119"/>
        <v>291600</v>
      </c>
      <c r="G366" s="15">
        <f t="shared" si="120"/>
        <v>0.11327651795476</v>
      </c>
      <c r="H366" s="13">
        <f t="shared" si="121"/>
        <v>23969.326503767854</v>
      </c>
      <c r="I366" s="13">
        <f t="shared" si="122"/>
        <v>2259236.3056248687</v>
      </c>
      <c r="J366" s="15">
        <f t="shared" si="123"/>
        <v>0.88672348204523999</v>
      </c>
      <c r="K366" s="13">
        <f t="shared" si="124"/>
        <v>2282631.6701194705</v>
      </c>
      <c r="L366" s="13">
        <f t="shared" si="125"/>
        <v>189557837.0176729</v>
      </c>
      <c r="M366" s="15">
        <f t="shared" si="126"/>
        <v>0.88672348204523999</v>
      </c>
      <c r="N366" s="13">
        <f t="shared" si="127"/>
        <v>0</v>
      </c>
      <c r="O366" s="13">
        <f t="shared" si="128"/>
        <v>-23395.364494600333</v>
      </c>
      <c r="P366" s="15">
        <f t="shared" si="129"/>
        <v>-9.1716447829329629E-3</v>
      </c>
      <c r="Q366" s="7">
        <f t="shared" si="130"/>
        <v>2550836.3056248701</v>
      </c>
      <c r="R366" s="7">
        <f t="shared" si="131"/>
        <v>2574231.6701194705</v>
      </c>
      <c r="S366" s="13">
        <f>IF('BANCO DE DADOS'!$AD$32="Sim",R366,Q366)</f>
        <v>2574231.6701194705</v>
      </c>
      <c r="T366" s="9">
        <f t="shared" si="132"/>
        <v>362</v>
      </c>
      <c r="U366" s="18">
        <f t="shared" ca="1" si="116"/>
        <v>55701</v>
      </c>
    </row>
    <row r="367" spans="2:24" x14ac:dyDescent="0.2">
      <c r="B367" s="18">
        <f t="shared" ca="1" si="104"/>
        <v>55701</v>
      </c>
      <c r="C367" s="9">
        <f t="shared" si="117"/>
        <v>363</v>
      </c>
      <c r="D367" s="9"/>
      <c r="E367" s="13">
        <f t="shared" si="105"/>
        <v>800</v>
      </c>
      <c r="F367" s="14">
        <f t="shared" si="119"/>
        <v>292400</v>
      </c>
      <c r="G367" s="15">
        <f t="shared" si="120"/>
        <v>0.11248465784698312</v>
      </c>
      <c r="H367" s="13">
        <f t="shared" si="121"/>
        <v>24204.357514091185</v>
      </c>
      <c r="I367" s="13">
        <f t="shared" si="122"/>
        <v>2283440.66313896</v>
      </c>
      <c r="J367" s="15">
        <f t="shared" si="123"/>
        <v>0.88751534215301686</v>
      </c>
      <c r="K367" s="13">
        <f t="shared" si="124"/>
        <v>2307065.6124372277</v>
      </c>
      <c r="L367" s="13">
        <f t="shared" si="125"/>
        <v>191864902.63011011</v>
      </c>
      <c r="M367" s="15">
        <f t="shared" si="126"/>
        <v>0.88751534215301686</v>
      </c>
      <c r="N367" s="13">
        <f t="shared" si="127"/>
        <v>0</v>
      </c>
      <c r="O367" s="13">
        <f t="shared" si="128"/>
        <v>-23624.949298266321</v>
      </c>
      <c r="P367" s="15">
        <f t="shared" si="129"/>
        <v>-9.1717432822403591E-3</v>
      </c>
      <c r="Q367" s="7">
        <f t="shared" si="130"/>
        <v>2575840.6631389614</v>
      </c>
      <c r="R367" s="7">
        <f t="shared" si="131"/>
        <v>2599465.6124372277</v>
      </c>
      <c r="S367" s="13">
        <f>IF('BANCO DE DADOS'!$AD$32="Sim",R367,Q367)</f>
        <v>2599465.6124372277</v>
      </c>
      <c r="T367" s="9">
        <f t="shared" si="132"/>
        <v>363</v>
      </c>
      <c r="U367" s="18">
        <f t="shared" ca="1" si="116"/>
        <v>55732</v>
      </c>
    </row>
    <row r="368" spans="2:24" x14ac:dyDescent="0.2">
      <c r="B368" s="18">
        <f t="shared" ca="1" si="104"/>
        <v>55732</v>
      </c>
      <c r="C368" s="9">
        <f t="shared" si="117"/>
        <v>364</v>
      </c>
      <c r="D368" s="9"/>
      <c r="E368" s="13">
        <f t="shared" si="105"/>
        <v>800</v>
      </c>
      <c r="F368" s="14">
        <f t="shared" si="119"/>
        <v>293200</v>
      </c>
      <c r="G368" s="15">
        <f t="shared" si="120"/>
        <v>0.11169783397806637</v>
      </c>
      <c r="H368" s="13">
        <f t="shared" si="121"/>
        <v>24441.618685004683</v>
      </c>
      <c r="I368" s="13">
        <f t="shared" si="122"/>
        <v>2307882.2818239648</v>
      </c>
      <c r="J368" s="15">
        <f t="shared" si="123"/>
        <v>0.88830216602193368</v>
      </c>
      <c r="K368" s="13">
        <f t="shared" si="124"/>
        <v>2331738.9944085614</v>
      </c>
      <c r="L368" s="13">
        <f t="shared" si="125"/>
        <v>194196641.62451866</v>
      </c>
      <c r="M368" s="15">
        <f t="shared" si="126"/>
        <v>0.88830216602193357</v>
      </c>
      <c r="N368" s="13">
        <f t="shared" si="127"/>
        <v>0</v>
      </c>
      <c r="O368" s="13">
        <f t="shared" si="128"/>
        <v>-23856.712584595196</v>
      </c>
      <c r="P368" s="15">
        <f t="shared" si="129"/>
        <v>-9.1718407953884744E-3</v>
      </c>
      <c r="Q368" s="7">
        <f t="shared" si="130"/>
        <v>2601082.2818239662</v>
      </c>
      <c r="R368" s="7">
        <f t="shared" si="131"/>
        <v>2624938.9944085614</v>
      </c>
      <c r="S368" s="13">
        <f>IF('BANCO DE DADOS'!$AD$32="Sim",R368,Q368)</f>
        <v>2624938.9944085614</v>
      </c>
      <c r="T368" s="9">
        <f t="shared" si="132"/>
        <v>364</v>
      </c>
      <c r="U368" s="18">
        <f t="shared" ca="1" si="116"/>
        <v>55763</v>
      </c>
    </row>
    <row r="369" spans="2:21" x14ac:dyDescent="0.2">
      <c r="B369" s="18">
        <f t="shared" ca="1" si="104"/>
        <v>55763</v>
      </c>
      <c r="C369" s="9">
        <f t="shared" si="117"/>
        <v>365</v>
      </c>
      <c r="D369" s="9"/>
      <c r="E369" s="13">
        <f t="shared" si="105"/>
        <v>800</v>
      </c>
      <c r="F369" s="14">
        <f t="shared" si="119"/>
        <v>294000</v>
      </c>
      <c r="G369" s="15">
        <f t="shared" si="120"/>
        <v>0.11091601930558334</v>
      </c>
      <c r="H369" s="13">
        <f t="shared" si="121"/>
        <v>24681.131178040396</v>
      </c>
      <c r="I369" s="13">
        <f t="shared" si="122"/>
        <v>2332563.4130020053</v>
      </c>
      <c r="J369" s="15">
        <f t="shared" si="123"/>
        <v>0.88908398069441663</v>
      </c>
      <c r="K369" s="13">
        <f t="shared" si="124"/>
        <v>2356654.0880267643</v>
      </c>
      <c r="L369" s="13">
        <f t="shared" si="125"/>
        <v>196553295.71254542</v>
      </c>
      <c r="M369" s="15">
        <f t="shared" si="126"/>
        <v>0.88908398069441663</v>
      </c>
      <c r="N369" s="13">
        <f t="shared" si="127"/>
        <v>0</v>
      </c>
      <c r="O369" s="13">
        <f t="shared" si="128"/>
        <v>-24090.675024757627</v>
      </c>
      <c r="P369" s="15">
        <f t="shared" si="129"/>
        <v>-9.1719373328296733E-3</v>
      </c>
      <c r="Q369" s="7">
        <f t="shared" si="130"/>
        <v>2626563.4130020067</v>
      </c>
      <c r="R369" s="7">
        <f t="shared" si="131"/>
        <v>2650654.0880267643</v>
      </c>
      <c r="S369" s="13">
        <f>IF('BANCO DE DADOS'!$AD$32="Sim",R369,Q369)</f>
        <v>2650654.0880267643</v>
      </c>
      <c r="T369" s="9">
        <f t="shared" si="132"/>
        <v>365</v>
      </c>
      <c r="U369" s="18">
        <f t="shared" ca="1" si="116"/>
        <v>55793</v>
      </c>
    </row>
    <row r="370" spans="2:21" x14ac:dyDescent="0.2">
      <c r="B370" s="18">
        <f t="shared" ca="1" si="104"/>
        <v>55793</v>
      </c>
      <c r="C370" s="9">
        <f t="shared" si="117"/>
        <v>366</v>
      </c>
      <c r="D370" s="9"/>
      <c r="E370" s="13">
        <f t="shared" si="105"/>
        <v>800</v>
      </c>
      <c r="F370" s="14">
        <f t="shared" si="119"/>
        <v>294800</v>
      </c>
      <c r="G370" s="15">
        <f t="shared" si="120"/>
        <v>0.11013918688327277</v>
      </c>
      <c r="H370" s="13">
        <f t="shared" si="121"/>
        <v>24922.91635552777</v>
      </c>
      <c r="I370" s="13">
        <f t="shared" si="122"/>
        <v>2357486.3293575333</v>
      </c>
      <c r="J370" s="15">
        <f t="shared" si="123"/>
        <v>0.88986081311672727</v>
      </c>
      <c r="K370" s="13">
        <f t="shared" si="124"/>
        <v>2381813.1868436038</v>
      </c>
      <c r="L370" s="13">
        <f t="shared" si="125"/>
        <v>198935108.89938903</v>
      </c>
      <c r="M370" s="15">
        <f t="shared" si="126"/>
        <v>0.88986081311672727</v>
      </c>
      <c r="N370" s="13">
        <f t="shared" si="127"/>
        <v>0</v>
      </c>
      <c r="O370" s="13">
        <f t="shared" si="128"/>
        <v>-24326.857486069202</v>
      </c>
      <c r="P370" s="15">
        <f t="shared" si="129"/>
        <v>-9.1720329048945171E-3</v>
      </c>
      <c r="Q370" s="7">
        <f t="shared" si="130"/>
        <v>2652286.3293575346</v>
      </c>
      <c r="R370" s="7">
        <f t="shared" si="131"/>
        <v>2676613.1868436038</v>
      </c>
      <c r="S370" s="13">
        <f>IF('BANCO DE DADOS'!$AD$32="Sim",R370,Q370)</f>
        <v>2676613.1868436038</v>
      </c>
      <c r="T370" s="9">
        <f t="shared" si="132"/>
        <v>366</v>
      </c>
      <c r="U370" s="18">
        <f t="shared" ca="1" si="116"/>
        <v>55824</v>
      </c>
    </row>
    <row r="371" spans="2:21" x14ac:dyDescent="0.2">
      <c r="B371" s="18">
        <f t="shared" ca="1" si="104"/>
        <v>55824</v>
      </c>
      <c r="C371" s="9">
        <f t="shared" si="117"/>
        <v>367</v>
      </c>
      <c r="D371" s="9"/>
      <c r="E371" s="13">
        <f t="shared" si="105"/>
        <v>800</v>
      </c>
      <c r="F371" s="14">
        <f t="shared" si="119"/>
        <v>295600</v>
      </c>
      <c r="G371" s="15">
        <f t="shared" si="120"/>
        <v>0.10936730986118669</v>
      </c>
      <c r="H371" s="13">
        <f t="shared" si="121"/>
        <v>25166.995782498976</v>
      </c>
      <c r="I371" s="13">
        <f t="shared" si="122"/>
        <v>2382653.3251400325</v>
      </c>
      <c r="J371" s="15">
        <f t="shared" si="123"/>
        <v>0.8906326901388133</v>
      </c>
      <c r="K371" s="13">
        <f t="shared" si="124"/>
        <v>2407218.6061738851</v>
      </c>
      <c r="L371" s="13">
        <f t="shared" si="125"/>
        <v>201342327.5055629</v>
      </c>
      <c r="M371" s="15">
        <f t="shared" si="126"/>
        <v>0.8906326901388133</v>
      </c>
      <c r="N371" s="13">
        <f t="shared" si="127"/>
        <v>0</v>
      </c>
      <c r="O371" s="13">
        <f t="shared" si="128"/>
        <v>-24565.281033851206</v>
      </c>
      <c r="P371" s="15">
        <f t="shared" si="129"/>
        <v>-9.1721275217932566E-3</v>
      </c>
      <c r="Q371" s="7">
        <f t="shared" si="130"/>
        <v>2678253.3251400338</v>
      </c>
      <c r="R371" s="7">
        <f t="shared" si="131"/>
        <v>2702818.6061738851</v>
      </c>
      <c r="S371" s="13">
        <f>IF('BANCO DE DADOS'!$AD$32="Sim",R371,Q371)</f>
        <v>2702818.6061738851</v>
      </c>
      <c r="T371" s="9">
        <f t="shared" si="132"/>
        <v>367</v>
      </c>
      <c r="U371" s="18">
        <f t="shared" ca="1" si="116"/>
        <v>55854</v>
      </c>
    </row>
    <row r="372" spans="2:21" x14ac:dyDescent="0.2">
      <c r="B372" s="18">
        <f t="shared" ca="1" si="104"/>
        <v>55854</v>
      </c>
      <c r="C372" s="9">
        <f t="shared" si="117"/>
        <v>368</v>
      </c>
      <c r="D372" s="9"/>
      <c r="E372" s="13">
        <f t="shared" si="105"/>
        <v>800</v>
      </c>
      <c r="F372" s="14">
        <f t="shared" si="119"/>
        <v>296400</v>
      </c>
      <c r="G372" s="15">
        <f t="shared" si="120"/>
        <v>0.10860036148583237</v>
      </c>
      <c r="H372" s="13">
        <f t="shared" si="121"/>
        <v>25413.391228612301</v>
      </c>
      <c r="I372" s="13">
        <f t="shared" si="122"/>
        <v>2408066.716368645</v>
      </c>
      <c r="J372" s="15">
        <f t="shared" si="123"/>
        <v>0.89139963851416759</v>
      </c>
      <c r="K372" s="13">
        <f t="shared" si="124"/>
        <v>2432872.683301955</v>
      </c>
      <c r="L372" s="13">
        <f t="shared" si="125"/>
        <v>203775200.18886486</v>
      </c>
      <c r="M372" s="15">
        <f t="shared" si="126"/>
        <v>0.89139963851416759</v>
      </c>
      <c r="N372" s="13">
        <f t="shared" si="127"/>
        <v>0</v>
      </c>
      <c r="O372" s="13">
        <f t="shared" si="128"/>
        <v>-24805.966933308635</v>
      </c>
      <c r="P372" s="15">
        <f t="shared" si="129"/>
        <v>-9.172221193617134E-3</v>
      </c>
      <c r="Q372" s="7">
        <f t="shared" si="130"/>
        <v>2704466.7163686464</v>
      </c>
      <c r="R372" s="7">
        <f t="shared" si="131"/>
        <v>2729272.683301955</v>
      </c>
      <c r="S372" s="13">
        <f>IF('BANCO DE DADOS'!$AD$32="Sim",R372,Q372)</f>
        <v>2729272.683301955</v>
      </c>
      <c r="T372" s="9">
        <f t="shared" si="132"/>
        <v>368</v>
      </c>
      <c r="U372" s="18">
        <f t="shared" ca="1" si="116"/>
        <v>55885</v>
      </c>
    </row>
    <row r="373" spans="2:21" x14ac:dyDescent="0.2">
      <c r="B373" s="18">
        <f t="shared" ca="1" si="104"/>
        <v>55885</v>
      </c>
      <c r="C373" s="9">
        <f t="shared" si="117"/>
        <v>369</v>
      </c>
      <c r="D373" s="9"/>
      <c r="E373" s="13">
        <f t="shared" si="105"/>
        <v>800</v>
      </c>
      <c r="F373" s="14">
        <f t="shared" si="119"/>
        <v>297200</v>
      </c>
      <c r="G373" s="15">
        <f t="shared" si="120"/>
        <v>0.10783831510030835</v>
      </c>
      <c r="H373" s="13">
        <f t="shared" si="121"/>
        <v>25662.124670093821</v>
      </c>
      <c r="I373" s="13">
        <f t="shared" si="122"/>
        <v>2433728.8410387388</v>
      </c>
      <c r="J373" s="15">
        <f t="shared" si="123"/>
        <v>0.89216168489969161</v>
      </c>
      <c r="K373" s="13">
        <f t="shared" si="124"/>
        <v>2458777.7776901689</v>
      </c>
      <c r="L373" s="13">
        <f t="shared" si="125"/>
        <v>206233977.96655503</v>
      </c>
      <c r="M373" s="15">
        <f t="shared" si="126"/>
        <v>0.89216168489969161</v>
      </c>
      <c r="N373" s="13">
        <f t="shared" si="127"/>
        <v>0</v>
      </c>
      <c r="O373" s="13">
        <f t="shared" si="128"/>
        <v>-25048.936651428696</v>
      </c>
      <c r="P373" s="15">
        <f t="shared" si="129"/>
        <v>-9.1723139303406549E-3</v>
      </c>
      <c r="Q373" s="7">
        <f t="shared" si="130"/>
        <v>2730928.8410387402</v>
      </c>
      <c r="R373" s="7">
        <f t="shared" si="131"/>
        <v>2755977.7776901689</v>
      </c>
      <c r="S373" s="13">
        <f>IF('BANCO DE DADOS'!$AD$32="Sim",R373,Q373)</f>
        <v>2755977.7776901689</v>
      </c>
      <c r="T373" s="9">
        <f t="shared" si="132"/>
        <v>369</v>
      </c>
      <c r="U373" s="18">
        <f t="shared" ca="1" si="116"/>
        <v>55916</v>
      </c>
    </row>
    <row r="374" spans="2:21" x14ac:dyDescent="0.2">
      <c r="B374" s="18">
        <f t="shared" ca="1" si="104"/>
        <v>55916</v>
      </c>
      <c r="C374" s="9">
        <f t="shared" si="117"/>
        <v>370</v>
      </c>
      <c r="D374" s="9"/>
      <c r="E374" s="13">
        <f t="shared" si="105"/>
        <v>800</v>
      </c>
      <c r="F374" s="14">
        <f t="shared" si="119"/>
        <v>298000</v>
      </c>
      <c r="G374" s="15">
        <f t="shared" si="120"/>
        <v>0.10708114414443456</v>
      </c>
      <c r="H374" s="13">
        <f t="shared" si="121"/>
        <v>25913.218291697463</v>
      </c>
      <c r="I374" s="13">
        <f t="shared" si="122"/>
        <v>2459642.0593304364</v>
      </c>
      <c r="J374" s="15">
        <f t="shared" si="123"/>
        <v>0.89291885585556541</v>
      </c>
      <c r="K374" s="13">
        <f t="shared" si="124"/>
        <v>2484936.2711893311</v>
      </c>
      <c r="L374" s="13">
        <f t="shared" si="125"/>
        <v>208718914.23774436</v>
      </c>
      <c r="M374" s="15">
        <f t="shared" si="126"/>
        <v>0.89291885585556541</v>
      </c>
      <c r="N374" s="13">
        <f t="shared" si="127"/>
        <v>0</v>
      </c>
      <c r="O374" s="13">
        <f t="shared" si="128"/>
        <v>-25294.211858893279</v>
      </c>
      <c r="P374" s="15">
        <f t="shared" si="129"/>
        <v>-9.172405741822336E-3</v>
      </c>
      <c r="Q374" s="7">
        <f t="shared" si="130"/>
        <v>2757642.0593304378</v>
      </c>
      <c r="R374" s="7">
        <f t="shared" si="131"/>
        <v>2782936.2711893311</v>
      </c>
      <c r="S374" s="13">
        <f>IF('BANCO DE DADOS'!$AD$32="Sim",R374,Q374)</f>
        <v>2782936.2711893311</v>
      </c>
      <c r="T374" s="9">
        <f t="shared" si="132"/>
        <v>370</v>
      </c>
      <c r="U374" s="18">
        <f t="shared" ca="1" si="116"/>
        <v>55944</v>
      </c>
    </row>
    <row r="375" spans="2:21" x14ac:dyDescent="0.2">
      <c r="B375" s="18">
        <f t="shared" ca="1" si="104"/>
        <v>55944</v>
      </c>
      <c r="C375" s="9">
        <f t="shared" si="117"/>
        <v>371</v>
      </c>
      <c r="D375" s="9"/>
      <c r="E375" s="13">
        <f t="shared" si="105"/>
        <v>800</v>
      </c>
      <c r="F375" s="14">
        <f t="shared" si="119"/>
        <v>298800</v>
      </c>
      <c r="G375" s="15">
        <f t="shared" si="120"/>
        <v>0.10632882215487648</v>
      </c>
      <c r="H375" s="13">
        <f t="shared" si="121"/>
        <v>26166.694488683697</v>
      </c>
      <c r="I375" s="13">
        <f t="shared" si="122"/>
        <v>2485808.7538191201</v>
      </c>
      <c r="J375" s="15">
        <f t="shared" si="123"/>
        <v>0.89367117784512351</v>
      </c>
      <c r="K375" s="13">
        <f t="shared" si="124"/>
        <v>2511350.5682511348</v>
      </c>
      <c r="L375" s="13">
        <f t="shared" si="125"/>
        <v>211230264.80599549</v>
      </c>
      <c r="M375" s="15">
        <f t="shared" si="126"/>
        <v>0.89367117784512351</v>
      </c>
      <c r="N375" s="13">
        <f t="shared" si="127"/>
        <v>0</v>
      </c>
      <c r="O375" s="13">
        <f t="shared" si="128"/>
        <v>-25541.814432013314</v>
      </c>
      <c r="P375" s="15">
        <f t="shared" si="129"/>
        <v>-9.1724966378068148E-3</v>
      </c>
      <c r="Q375" s="7">
        <f t="shared" si="130"/>
        <v>2784608.7538191215</v>
      </c>
      <c r="R375" s="7">
        <f t="shared" si="131"/>
        <v>2810150.5682511348</v>
      </c>
      <c r="S375" s="13">
        <f>IF('BANCO DE DADOS'!$AD$32="Sim",R375,Q375)</f>
        <v>2810150.5682511348</v>
      </c>
      <c r="T375" s="9">
        <f t="shared" si="132"/>
        <v>371</v>
      </c>
      <c r="U375" s="18">
        <f t="shared" ca="1" si="116"/>
        <v>55975</v>
      </c>
    </row>
    <row r="376" spans="2:21" x14ac:dyDescent="0.2">
      <c r="B376" s="18">
        <f t="shared" ca="1" si="104"/>
        <v>55975</v>
      </c>
      <c r="C376" s="9">
        <f>C375+1</f>
        <v>372</v>
      </c>
      <c r="D376" s="9">
        <v>31</v>
      </c>
      <c r="E376" s="13">
        <f t="shared" si="105"/>
        <v>800</v>
      </c>
      <c r="F376" s="14">
        <f t="shared" si="119"/>
        <v>299600</v>
      </c>
      <c r="G376" s="15">
        <f t="shared" si="120"/>
        <v>0.10558132276526346</v>
      </c>
      <c r="H376" s="13">
        <f t="shared" si="121"/>
        <v>26422.575868816981</v>
      </c>
      <c r="I376" s="13">
        <f t="shared" si="122"/>
        <v>2512231.3296879372</v>
      </c>
      <c r="J376" s="15">
        <f t="shared" si="123"/>
        <v>0.89441867723473656</v>
      </c>
      <c r="K376" s="13">
        <f t="shared" si="124"/>
        <v>2538023.0961426185</v>
      </c>
      <c r="L376" s="13">
        <f t="shared" si="125"/>
        <v>213768287.90213811</v>
      </c>
      <c r="M376" s="15">
        <f t="shared" si="126"/>
        <v>0.89441867723473656</v>
      </c>
      <c r="N376" s="13">
        <f t="shared" si="127"/>
        <v>0</v>
      </c>
      <c r="O376" s="13">
        <f t="shared" si="128"/>
        <v>-25791.766454679891</v>
      </c>
      <c r="P376" s="15">
        <f t="shared" si="129"/>
        <v>-9.1725866279263272E-3</v>
      </c>
      <c r="Q376" s="7">
        <f t="shared" si="130"/>
        <v>2811831.3296879386</v>
      </c>
      <c r="R376" s="7">
        <f t="shared" si="131"/>
        <v>2837623.0961426185</v>
      </c>
      <c r="S376" s="13">
        <f>IF('BANCO DE DADOS'!$AD$32="Sim",R376,Q376)</f>
        <v>2837623.0961426185</v>
      </c>
      <c r="T376" s="9">
        <f t="shared" si="132"/>
        <v>372</v>
      </c>
      <c r="U376" s="18">
        <f t="shared" ca="1" si="116"/>
        <v>56005</v>
      </c>
    </row>
    <row r="377" spans="2:21" x14ac:dyDescent="0.2">
      <c r="B377" s="18">
        <f t="shared" ca="1" si="104"/>
        <v>56005</v>
      </c>
      <c r="C377" s="9">
        <f t="shared" si="117"/>
        <v>373</v>
      </c>
      <c r="D377" s="9"/>
      <c r="E377" s="13">
        <f t="shared" si="105"/>
        <v>800</v>
      </c>
      <c r="F377" s="14">
        <f t="shared" si="119"/>
        <v>300400</v>
      </c>
      <c r="G377" s="15">
        <f t="shared" si="120"/>
        <v>0.10483861970630128</v>
      </c>
      <c r="H377" s="13">
        <f t="shared" si="121"/>
        <v>26680.885254382163</v>
      </c>
      <c r="I377" s="13">
        <f t="shared" si="122"/>
        <v>2538912.2149423193</v>
      </c>
      <c r="J377" s="15">
        <f t="shared" si="123"/>
        <v>0.89516138029369874</v>
      </c>
      <c r="K377" s="13">
        <f t="shared" si="124"/>
        <v>2564956.3051626538</v>
      </c>
      <c r="L377" s="13">
        <f t="shared" si="125"/>
        <v>216333244.20730078</v>
      </c>
      <c r="M377" s="15">
        <f t="shared" si="126"/>
        <v>0.89516138029369874</v>
      </c>
      <c r="N377" s="13">
        <f t="shared" si="127"/>
        <v>0</v>
      </c>
      <c r="O377" s="13">
        <f t="shared" si="128"/>
        <v>-26044.090220333077</v>
      </c>
      <c r="P377" s="15">
        <f t="shared" si="129"/>
        <v>-9.1726757217019013E-3</v>
      </c>
      <c r="Q377" s="7">
        <f t="shared" si="130"/>
        <v>2839312.2149423207</v>
      </c>
      <c r="R377" s="7">
        <f t="shared" si="131"/>
        <v>2865356.3051626538</v>
      </c>
      <c r="S377" s="13">
        <f>IF('BANCO DE DADOS'!$AD$32="Sim",R377,Q377)</f>
        <v>2865356.3051626538</v>
      </c>
      <c r="T377" s="9">
        <f t="shared" si="132"/>
        <v>373</v>
      </c>
      <c r="U377" s="18">
        <f t="shared" ca="1" si="116"/>
        <v>56036</v>
      </c>
    </row>
    <row r="378" spans="2:21" x14ac:dyDescent="0.2">
      <c r="B378" s="18">
        <f t="shared" ca="1" si="104"/>
        <v>56036</v>
      </c>
      <c r="C378" s="9">
        <f t="shared" si="117"/>
        <v>374</v>
      </c>
      <c r="D378" s="9"/>
      <c r="E378" s="13">
        <f t="shared" si="105"/>
        <v>800</v>
      </c>
      <c r="F378" s="14">
        <f t="shared" si="119"/>
        <v>301200</v>
      </c>
      <c r="G378" s="15">
        <f t="shared" si="120"/>
        <v>0.10410068680587893</v>
      </c>
      <c r="H378" s="13">
        <f t="shared" si="121"/>
        <v>26941.645684220031</v>
      </c>
      <c r="I378" s="13">
        <f t="shared" si="122"/>
        <v>2565853.8606265392</v>
      </c>
      <c r="J378" s="15">
        <f t="shared" si="123"/>
        <v>0.89589931319412108</v>
      </c>
      <c r="K378" s="13">
        <f t="shared" si="124"/>
        <v>2592152.6688604918</v>
      </c>
      <c r="L378" s="13">
        <f t="shared" si="125"/>
        <v>218925396.87616128</v>
      </c>
      <c r="M378" s="15">
        <f t="shared" si="126"/>
        <v>0.89589931319412108</v>
      </c>
      <c r="N378" s="13">
        <f t="shared" si="127"/>
        <v>0</v>
      </c>
      <c r="O378" s="13">
        <f t="shared" si="128"/>
        <v>-26298.808233951218</v>
      </c>
      <c r="P378" s="15">
        <f t="shared" si="129"/>
        <v>-9.1727639285451405E-3</v>
      </c>
      <c r="Q378" s="7">
        <f t="shared" si="130"/>
        <v>2867053.8606265406</v>
      </c>
      <c r="R378" s="7">
        <f t="shared" si="131"/>
        <v>2893352.6688604918</v>
      </c>
      <c r="S378" s="13">
        <f>IF('BANCO DE DADOS'!$AD$32="Sim",R378,Q378)</f>
        <v>2893352.6688604918</v>
      </c>
      <c r="T378" s="9">
        <f t="shared" si="132"/>
        <v>374</v>
      </c>
      <c r="U378" s="18">
        <f t="shared" ca="1" si="116"/>
        <v>56066</v>
      </c>
    </row>
    <row r="379" spans="2:21" x14ac:dyDescent="0.2">
      <c r="B379" s="18">
        <f t="shared" ca="1" si="104"/>
        <v>56066</v>
      </c>
      <c r="C379" s="9">
        <f t="shared" si="117"/>
        <v>375</v>
      </c>
      <c r="D379" s="9"/>
      <c r="E379" s="13">
        <f t="shared" si="105"/>
        <v>800</v>
      </c>
      <c r="F379" s="14">
        <f t="shared" si="119"/>
        <v>302000</v>
      </c>
      <c r="G379" s="15">
        <f t="shared" si="120"/>
        <v>0.10336749798916969</v>
      </c>
      <c r="H379" s="13">
        <f t="shared" si="121"/>
        <v>27204.880415782161</v>
      </c>
      <c r="I379" s="13">
        <f t="shared" si="122"/>
        <v>2593058.7410423215</v>
      </c>
      <c r="J379" s="15">
        <f t="shared" si="123"/>
        <v>0.89663250201083033</v>
      </c>
      <c r="K379" s="13">
        <f t="shared" si="124"/>
        <v>2619614.68425638</v>
      </c>
      <c r="L379" s="13">
        <f t="shared" si="125"/>
        <v>221545011.56041765</v>
      </c>
      <c r="M379" s="15">
        <f t="shared" si="126"/>
        <v>0.89663250201083033</v>
      </c>
      <c r="N379" s="13">
        <f t="shared" si="127"/>
        <v>0</v>
      </c>
      <c r="O379" s="13">
        <f t="shared" si="128"/>
        <v>-26555.943214057013</v>
      </c>
      <c r="P379" s="15">
        <f t="shared" si="129"/>
        <v>-9.1728512577592611E-3</v>
      </c>
      <c r="Q379" s="7">
        <f t="shared" si="130"/>
        <v>2895058.7410423229</v>
      </c>
      <c r="R379" s="7">
        <f t="shared" si="131"/>
        <v>2921614.68425638</v>
      </c>
      <c r="S379" s="13">
        <f>IF('BANCO DE DADOS'!$AD$32="Sim",R379,Q379)</f>
        <v>2921614.68425638</v>
      </c>
      <c r="T379" s="9">
        <f t="shared" si="132"/>
        <v>375</v>
      </c>
      <c r="U379" s="18">
        <f t="shared" ca="1" si="116"/>
        <v>56097</v>
      </c>
    </row>
    <row r="380" spans="2:21" x14ac:dyDescent="0.2">
      <c r="B380" s="18">
        <f t="shared" ca="1" si="104"/>
        <v>56097</v>
      </c>
      <c r="C380" s="9">
        <f t="shared" si="117"/>
        <v>376</v>
      </c>
      <c r="D380" s="9"/>
      <c r="E380" s="13">
        <f t="shared" si="105"/>
        <v>800</v>
      </c>
      <c r="F380" s="14">
        <f t="shared" si="119"/>
        <v>302800</v>
      </c>
      <c r="G380" s="15">
        <f t="shared" si="120"/>
        <v>0.10263902727872647</v>
      </c>
      <c r="H380" s="13">
        <f t="shared" si="121"/>
        <v>27470.612927205282</v>
      </c>
      <c r="I380" s="13">
        <f t="shared" si="122"/>
        <v>2620529.3539695269</v>
      </c>
      <c r="J380" s="15">
        <f t="shared" si="123"/>
        <v>0.89736097272127358</v>
      </c>
      <c r="K380" s="13">
        <f t="shared" si="124"/>
        <v>2647344.8720642738</v>
      </c>
      <c r="L380" s="13">
        <f t="shared" si="125"/>
        <v>224192356.43248191</v>
      </c>
      <c r="M380" s="15">
        <f t="shared" si="126"/>
        <v>0.89736097272127358</v>
      </c>
      <c r="N380" s="13">
        <f t="shared" si="127"/>
        <v>0</v>
      </c>
      <c r="O380" s="13">
        <f t="shared" si="128"/>
        <v>-26815.518094745465</v>
      </c>
      <c r="P380" s="15">
        <f t="shared" si="129"/>
        <v>-9.1729377185410972E-3</v>
      </c>
      <c r="Q380" s="7">
        <f t="shared" si="130"/>
        <v>2923329.3539695283</v>
      </c>
      <c r="R380" s="7">
        <f t="shared" si="131"/>
        <v>2950144.8720642738</v>
      </c>
      <c r="S380" s="13">
        <f>IF('BANCO DE DADOS'!$AD$32="Sim",R380,Q380)</f>
        <v>2950144.8720642738</v>
      </c>
      <c r="T380" s="9">
        <f t="shared" si="132"/>
        <v>376</v>
      </c>
      <c r="U380" s="18">
        <f t="shared" ca="1" si="116"/>
        <v>56128</v>
      </c>
    </row>
    <row r="381" spans="2:21" x14ac:dyDescent="0.2">
      <c r="B381" s="18">
        <f t="shared" ca="1" si="104"/>
        <v>56128</v>
      </c>
      <c r="C381" s="9">
        <f t="shared" si="117"/>
        <v>377</v>
      </c>
      <c r="D381" s="9"/>
      <c r="E381" s="13">
        <f t="shared" si="105"/>
        <v>800</v>
      </c>
      <c r="F381" s="14">
        <f t="shared" si="119"/>
        <v>303600</v>
      </c>
      <c r="G381" s="15">
        <f t="shared" si="120"/>
        <v>0.10191524879457163</v>
      </c>
      <c r="H381" s="13">
        <f t="shared" si="121"/>
        <v>27738.866919405282</v>
      </c>
      <c r="I381" s="13">
        <f t="shared" si="122"/>
        <v>2648268.2208889322</v>
      </c>
      <c r="J381" s="15">
        <f t="shared" si="123"/>
        <v>0.89808475120542841</v>
      </c>
      <c r="K381" s="13">
        <f t="shared" si="124"/>
        <v>2675345.7769166613</v>
      </c>
      <c r="L381" s="13">
        <f t="shared" si="125"/>
        <v>226867702.20939857</v>
      </c>
      <c r="M381" s="15">
        <f t="shared" si="126"/>
        <v>0.89808475120542841</v>
      </c>
      <c r="N381" s="13">
        <f t="shared" si="127"/>
        <v>0</v>
      </c>
      <c r="O381" s="13">
        <f t="shared" si="128"/>
        <v>-27077.556027727667</v>
      </c>
      <c r="P381" s="15">
        <f t="shared" si="129"/>
        <v>-9.1730233199818993E-3</v>
      </c>
      <c r="Q381" s="7">
        <f t="shared" si="130"/>
        <v>2951868.2208889336</v>
      </c>
      <c r="R381" s="7">
        <f t="shared" si="131"/>
        <v>2978945.7769166613</v>
      </c>
      <c r="S381" s="13">
        <f>IF('BANCO DE DADOS'!$AD$32="Sim",R381,Q381)</f>
        <v>2978945.7769166613</v>
      </c>
      <c r="T381" s="9">
        <f t="shared" si="132"/>
        <v>377</v>
      </c>
      <c r="U381" s="18">
        <f t="shared" ca="1" si="116"/>
        <v>56158</v>
      </c>
    </row>
    <row r="382" spans="2:21" x14ac:dyDescent="0.2">
      <c r="B382" s="18">
        <f t="shared" ca="1" si="104"/>
        <v>56158</v>
      </c>
      <c r="C382" s="9">
        <f t="shared" si="117"/>
        <v>378</v>
      </c>
      <c r="D382" s="9"/>
      <c r="E382" s="13">
        <f t="shared" si="105"/>
        <v>800</v>
      </c>
      <c r="F382" s="14">
        <f t="shared" si="119"/>
        <v>304400</v>
      </c>
      <c r="G382" s="15">
        <f t="shared" si="120"/>
        <v>0.10119613675428116</v>
      </c>
      <c r="H382" s="13">
        <f t="shared" si="121"/>
        <v>28009.666318191139</v>
      </c>
      <c r="I382" s="13">
        <f t="shared" si="122"/>
        <v>2676277.8872071235</v>
      </c>
      <c r="J382" s="15">
        <f t="shared" si="123"/>
        <v>0.89880386324571881</v>
      </c>
      <c r="K382" s="13">
        <f t="shared" si="124"/>
        <v>2703619.9675915218</v>
      </c>
      <c r="L382" s="13">
        <f t="shared" si="125"/>
        <v>229571322.17699009</v>
      </c>
      <c r="M382" s="15">
        <f t="shared" si="126"/>
        <v>0.89880386324571881</v>
      </c>
      <c r="N382" s="13">
        <f t="shared" si="127"/>
        <v>0</v>
      </c>
      <c r="O382" s="13">
        <f t="shared" si="128"/>
        <v>-27342.080384396948</v>
      </c>
      <c r="P382" s="15">
        <f t="shared" si="129"/>
        <v>-9.1731080710691255E-3</v>
      </c>
      <c r="Q382" s="7">
        <f t="shared" si="130"/>
        <v>2980677.8872071248</v>
      </c>
      <c r="R382" s="7">
        <f t="shared" si="131"/>
        <v>3008019.9675915218</v>
      </c>
      <c r="S382" s="13">
        <f>IF('BANCO DE DADOS'!$AD$32="Sim",R382,Q382)</f>
        <v>3008019.9675915218</v>
      </c>
      <c r="T382" s="9">
        <f t="shared" si="132"/>
        <v>378</v>
      </c>
      <c r="U382" s="18">
        <f t="shared" ca="1" si="116"/>
        <v>56189</v>
      </c>
    </row>
    <row r="383" spans="2:21" x14ac:dyDescent="0.2">
      <c r="B383" s="18">
        <f t="shared" ca="1" si="104"/>
        <v>56189</v>
      </c>
      <c r="C383" s="9">
        <f t="shared" si="117"/>
        <v>379</v>
      </c>
      <c r="D383" s="9"/>
      <c r="E383" s="13">
        <f t="shared" si="105"/>
        <v>800</v>
      </c>
      <c r="F383" s="14">
        <f t="shared" si="119"/>
        <v>305200</v>
      </c>
      <c r="G383" s="15">
        <f t="shared" si="120"/>
        <v>0.10048166547306335</v>
      </c>
      <c r="H383" s="13">
        <f t="shared" si="121"/>
        <v>28283.035276398889</v>
      </c>
      <c r="I383" s="13">
        <f t="shared" si="122"/>
        <v>2704560.9224835224</v>
      </c>
      <c r="J383" s="15">
        <f t="shared" si="123"/>
        <v>0.89951833452693664</v>
      </c>
      <c r="K383" s="13">
        <f t="shared" si="124"/>
        <v>2732170.0372414365</v>
      </c>
      <c r="L383" s="13">
        <f t="shared" si="125"/>
        <v>232303492.21423152</v>
      </c>
      <c r="M383" s="15">
        <f t="shared" si="126"/>
        <v>0.89951833452693664</v>
      </c>
      <c r="N383" s="13">
        <f t="shared" si="127"/>
        <v>0</v>
      </c>
      <c r="O383" s="13">
        <f t="shared" si="128"/>
        <v>-27609.114757912699</v>
      </c>
      <c r="P383" s="15">
        <f t="shared" si="129"/>
        <v>-9.1731919806875752E-3</v>
      </c>
      <c r="Q383" s="7">
        <f t="shared" si="130"/>
        <v>3009760.9224835238</v>
      </c>
      <c r="R383" s="7">
        <f t="shared" si="131"/>
        <v>3037370.0372414365</v>
      </c>
      <c r="S383" s="13">
        <f>IF('BANCO DE DADOS'!$AD$32="Sim",R383,Q383)</f>
        <v>3037370.0372414365</v>
      </c>
      <c r="T383" s="9">
        <f t="shared" si="132"/>
        <v>379</v>
      </c>
      <c r="U383" s="18">
        <f t="shared" ca="1" si="116"/>
        <v>56219</v>
      </c>
    </row>
    <row r="384" spans="2:21" x14ac:dyDescent="0.2">
      <c r="B384" s="18">
        <f t="shared" ca="1" si="104"/>
        <v>56219</v>
      </c>
      <c r="C384" s="9">
        <f t="shared" si="117"/>
        <v>380</v>
      </c>
      <c r="D384" s="9"/>
      <c r="E384" s="13">
        <f t="shared" si="105"/>
        <v>800</v>
      </c>
      <c r="F384" s="14">
        <f t="shared" si="119"/>
        <v>306000</v>
      </c>
      <c r="G384" s="15">
        <f t="shared" si="120"/>
        <v>9.9771809363832009E-2</v>
      </c>
      <c r="H384" s="13">
        <f t="shared" si="121"/>
        <v>28558.99817604581</v>
      </c>
      <c r="I384" s="13">
        <f t="shared" si="122"/>
        <v>2733119.9206595682</v>
      </c>
      <c r="J384" s="15">
        <f t="shared" si="123"/>
        <v>0.90022819063616799</v>
      </c>
      <c r="K384" s="13">
        <f t="shared" si="124"/>
        <v>2760998.6036248752</v>
      </c>
      <c r="L384" s="13">
        <f t="shared" si="125"/>
        <v>235064490.8178564</v>
      </c>
      <c r="M384" s="15">
        <f t="shared" si="126"/>
        <v>0.90022819063616799</v>
      </c>
      <c r="N384" s="13">
        <f t="shared" si="127"/>
        <v>0</v>
      </c>
      <c r="O384" s="13">
        <f t="shared" si="128"/>
        <v>-27878.682965305634</v>
      </c>
      <c r="P384" s="15">
        <f t="shared" si="129"/>
        <v>-9.173275057621031E-3</v>
      </c>
      <c r="Q384" s="7">
        <f t="shared" si="130"/>
        <v>3039119.9206595696</v>
      </c>
      <c r="R384" s="7">
        <f t="shared" si="131"/>
        <v>3066998.6036248752</v>
      </c>
      <c r="S384" s="13">
        <f>IF('BANCO DE DADOS'!$AD$32="Sim",R384,Q384)</f>
        <v>3066998.6036248752</v>
      </c>
      <c r="T384" s="9">
        <f t="shared" si="132"/>
        <v>380</v>
      </c>
      <c r="U384" s="18">
        <f t="shared" ca="1" si="116"/>
        <v>56250</v>
      </c>
    </row>
    <row r="385" spans="2:21" x14ac:dyDescent="0.2">
      <c r="B385" s="18">
        <f t="shared" ca="1" si="104"/>
        <v>56250</v>
      </c>
      <c r="C385" s="9">
        <f t="shared" si="117"/>
        <v>381</v>
      </c>
      <c r="D385" s="9"/>
      <c r="E385" s="13">
        <f t="shared" si="105"/>
        <v>800</v>
      </c>
      <c r="F385" s="14">
        <f t="shared" si="119"/>
        <v>306800</v>
      </c>
      <c r="G385" s="15">
        <f t="shared" si="120"/>
        <v>9.9066542937274155E-2</v>
      </c>
      <c r="H385" s="13">
        <f t="shared" si="121"/>
        <v>28837.579630505112</v>
      </c>
      <c r="I385" s="13">
        <f t="shared" si="122"/>
        <v>2761957.5002900735</v>
      </c>
      <c r="J385" s="15">
        <f t="shared" si="123"/>
        <v>0.90093345706272587</v>
      </c>
      <c r="K385" s="13">
        <f t="shared" si="124"/>
        <v>2790108.3093396747</v>
      </c>
      <c r="L385" s="13">
        <f t="shared" si="125"/>
        <v>237854599.12719607</v>
      </c>
      <c r="M385" s="15">
        <f t="shared" si="126"/>
        <v>0.90093345706272587</v>
      </c>
      <c r="N385" s="13">
        <f t="shared" si="127"/>
        <v>0</v>
      </c>
      <c r="O385" s="13">
        <f t="shared" si="128"/>
        <v>-28150.809049599804</v>
      </c>
      <c r="P385" s="15">
        <f t="shared" si="129"/>
        <v>-9.1733573105528352E-3</v>
      </c>
      <c r="Q385" s="7">
        <f t="shared" si="130"/>
        <v>3068757.5002900749</v>
      </c>
      <c r="R385" s="7">
        <f t="shared" si="131"/>
        <v>3096908.3093396747</v>
      </c>
      <c r="S385" s="13">
        <f>IF('BANCO DE DADOS'!$AD$32="Sim",R385,Q385)</f>
        <v>3096908.3093396747</v>
      </c>
      <c r="T385" s="9">
        <f t="shared" si="132"/>
        <v>381</v>
      </c>
      <c r="U385" s="18">
        <f t="shared" ca="1" si="116"/>
        <v>56281</v>
      </c>
    </row>
    <row r="386" spans="2:21" x14ac:dyDescent="0.2">
      <c r="B386" s="18">
        <f t="shared" ca="1" si="104"/>
        <v>56281</v>
      </c>
      <c r="C386" s="9">
        <f t="shared" si="117"/>
        <v>382</v>
      </c>
      <c r="D386" s="9"/>
      <c r="E386" s="13">
        <f t="shared" si="105"/>
        <v>800</v>
      </c>
      <c r="F386" s="14">
        <f t="shared" si="119"/>
        <v>307600</v>
      </c>
      <c r="G386" s="15">
        <f t="shared" si="120"/>
        <v>9.8365840801912449E-2</v>
      </c>
      <c r="H386" s="13">
        <f t="shared" si="121"/>
        <v>29118.804486701192</v>
      </c>
      <c r="I386" s="13">
        <f t="shared" si="122"/>
        <v>2791076.3047767747</v>
      </c>
      <c r="J386" s="15">
        <f t="shared" si="123"/>
        <v>0.90163415919808754</v>
      </c>
      <c r="K386" s="13">
        <f t="shared" si="124"/>
        <v>2819501.8220587363</v>
      </c>
      <c r="L386" s="13">
        <f t="shared" si="125"/>
        <v>240674100.94925481</v>
      </c>
      <c r="M386" s="15">
        <f t="shared" si="126"/>
        <v>0.90163415919808754</v>
      </c>
      <c r="N386" s="13">
        <f t="shared" si="127"/>
        <v>0</v>
      </c>
      <c r="O386" s="13">
        <f t="shared" si="128"/>
        <v>-28425.51728196023</v>
      </c>
      <c r="P386" s="15">
        <f t="shared" si="129"/>
        <v>-9.1734387480682539E-3</v>
      </c>
      <c r="Q386" s="7">
        <f t="shared" si="130"/>
        <v>3098676.3047767761</v>
      </c>
      <c r="R386" s="7">
        <f t="shared" si="131"/>
        <v>3127101.8220587363</v>
      </c>
      <c r="S386" s="13">
        <f>IF('BANCO DE DADOS'!$AD$32="Sim",R386,Q386)</f>
        <v>3127101.8220587363</v>
      </c>
      <c r="T386" s="9">
        <f t="shared" si="132"/>
        <v>382</v>
      </c>
      <c r="U386" s="18">
        <f t="shared" ca="1" si="116"/>
        <v>56309</v>
      </c>
    </row>
    <row r="387" spans="2:21" x14ac:dyDescent="0.2">
      <c r="B387" s="18">
        <f t="shared" ca="1" si="104"/>
        <v>56309</v>
      </c>
      <c r="C387" s="9">
        <f t="shared" si="117"/>
        <v>383</v>
      </c>
      <c r="D387" s="9"/>
      <c r="E387" s="13">
        <f t="shared" si="105"/>
        <v>800</v>
      </c>
      <c r="F387" s="14">
        <f t="shared" si="119"/>
        <v>308400</v>
      </c>
      <c r="G387" s="15">
        <f t="shared" si="120"/>
        <v>9.7669677664162138E-2</v>
      </c>
      <c r="H387" s="13">
        <f t="shared" si="121"/>
        <v>29402.697827325774</v>
      </c>
      <c r="I387" s="13">
        <f t="shared" si="122"/>
        <v>2820479.0026041004</v>
      </c>
      <c r="J387" s="15">
        <f t="shared" si="123"/>
        <v>0.90233032233583788</v>
      </c>
      <c r="K387" s="13">
        <f t="shared" si="124"/>
        <v>2849181.8347679568</v>
      </c>
      <c r="L387" s="13">
        <f t="shared" si="125"/>
        <v>243523282.78402278</v>
      </c>
      <c r="M387" s="15">
        <f t="shared" si="126"/>
        <v>0.90233032233583788</v>
      </c>
      <c r="N387" s="13">
        <f t="shared" si="127"/>
        <v>0</v>
      </c>
      <c r="O387" s="13">
        <f t="shared" si="128"/>
        <v>-28702.832163854968</v>
      </c>
      <c r="P387" s="15">
        <f t="shared" si="129"/>
        <v>-9.1735193786548434E-3</v>
      </c>
      <c r="Q387" s="7">
        <f t="shared" si="130"/>
        <v>3128879.0026041018</v>
      </c>
      <c r="R387" s="7">
        <f t="shared" si="131"/>
        <v>3157581.8347679568</v>
      </c>
      <c r="S387" s="13">
        <f>IF('BANCO DE DADOS'!$AD$32="Sim",R387,Q387)</f>
        <v>3157581.8347679568</v>
      </c>
      <c r="T387" s="9">
        <f t="shared" si="132"/>
        <v>383</v>
      </c>
      <c r="U387" s="18">
        <f t="shared" ca="1" si="116"/>
        <v>56340</v>
      </c>
    </row>
    <row r="388" spans="2:21" x14ac:dyDescent="0.2">
      <c r="B388" s="18">
        <f t="shared" ca="1" si="104"/>
        <v>56340</v>
      </c>
      <c r="C388" s="9">
        <f>C387+1</f>
        <v>384</v>
      </c>
      <c r="D388" s="9">
        <v>32</v>
      </c>
      <c r="E388" s="13">
        <f t="shared" si="105"/>
        <v>800</v>
      </c>
      <c r="F388" s="14">
        <f t="shared" si="119"/>
        <v>309200</v>
      </c>
      <c r="G388" s="15">
        <f t="shared" si="120"/>
        <v>9.6978028328382815E-2</v>
      </c>
      <c r="H388" s="13">
        <f t="shared" si="121"/>
        <v>29689.284973075049</v>
      </c>
      <c r="I388" s="13">
        <f t="shared" si="122"/>
        <v>2850168.2875771755</v>
      </c>
      <c r="J388" s="15">
        <f t="shared" si="123"/>
        <v>0.90302197167161724</v>
      </c>
      <c r="K388" s="13">
        <f t="shared" si="124"/>
        <v>2879151.0660064183</v>
      </c>
      <c r="L388" s="13">
        <f t="shared" si="125"/>
        <v>246402433.8500292</v>
      </c>
      <c r="M388" s="15">
        <f t="shared" si="126"/>
        <v>0.90302197167161713</v>
      </c>
      <c r="N388" s="13">
        <f t="shared" si="127"/>
        <v>0</v>
      </c>
      <c r="O388" s="13">
        <f t="shared" si="128"/>
        <v>-28982.778429241385</v>
      </c>
      <c r="P388" s="15">
        <f t="shared" si="129"/>
        <v>-9.1735992107040473E-3</v>
      </c>
      <c r="Q388" s="7">
        <f t="shared" si="130"/>
        <v>3159368.2875771769</v>
      </c>
      <c r="R388" s="7">
        <f t="shared" si="131"/>
        <v>3188351.0660064183</v>
      </c>
      <c r="S388" s="13">
        <f>IF('BANCO DE DADOS'!$AD$32="Sim",R388,Q388)</f>
        <v>3188351.0660064183</v>
      </c>
      <c r="T388" s="9">
        <f t="shared" si="132"/>
        <v>384</v>
      </c>
      <c r="U388" s="18">
        <f t="shared" ca="1" si="116"/>
        <v>56370</v>
      </c>
    </row>
    <row r="389" spans="2:21" x14ac:dyDescent="0.2">
      <c r="B389" s="18">
        <f t="shared" ca="1" si="104"/>
        <v>56370</v>
      </c>
      <c r="C389" s="9">
        <f t="shared" si="117"/>
        <v>385</v>
      </c>
      <c r="D389" s="9"/>
      <c r="E389" s="13">
        <f t="shared" si="105"/>
        <v>800</v>
      </c>
      <c r="F389" s="14">
        <f t="shared" si="119"/>
        <v>310000</v>
      </c>
      <c r="G389" s="15">
        <f t="shared" si="120"/>
        <v>9.6290867696924895E-2</v>
      </c>
      <c r="H389" s="13">
        <f t="shared" si="121"/>
        <v>29978.591484908051</v>
      </c>
      <c r="I389" s="13">
        <f t="shared" si="122"/>
        <v>2880146.8790620835</v>
      </c>
      <c r="J389" s="15">
        <f t="shared" si="123"/>
        <v>0.90370913230307515</v>
      </c>
      <c r="K389" s="13">
        <f t="shared" si="124"/>
        <v>2909412.2601088579</v>
      </c>
      <c r="L389" s="13">
        <f t="shared" si="125"/>
        <v>249311846.11013806</v>
      </c>
      <c r="M389" s="15">
        <f t="shared" si="126"/>
        <v>0.90370913230307515</v>
      </c>
      <c r="N389" s="13">
        <f t="shared" si="127"/>
        <v>0</v>
      </c>
      <c r="O389" s="13">
        <f t="shared" si="128"/>
        <v>-29265.381046772934</v>
      </c>
      <c r="P389" s="15">
        <f t="shared" si="129"/>
        <v>-9.1736782525126438E-3</v>
      </c>
      <c r="Q389" s="7">
        <f t="shared" si="130"/>
        <v>3190146.8790620849</v>
      </c>
      <c r="R389" s="7">
        <f t="shared" si="131"/>
        <v>3219412.2601088579</v>
      </c>
      <c r="S389" s="13">
        <f>IF('BANCO DE DADOS'!$AD$32="Sim",R389,Q389)</f>
        <v>3219412.2601088579</v>
      </c>
      <c r="T389" s="9">
        <f t="shared" si="132"/>
        <v>385</v>
      </c>
      <c r="U389" s="18">
        <f t="shared" ca="1" si="116"/>
        <v>56401</v>
      </c>
    </row>
    <row r="390" spans="2:21" x14ac:dyDescent="0.2">
      <c r="B390" s="18">
        <f t="shared" ref="B390:B453" ca="1" si="133">DATE(YEAR(B389),MONTH(B389)+1,1)</f>
        <v>56401</v>
      </c>
      <c r="C390" s="9">
        <f t="shared" si="117"/>
        <v>386</v>
      </c>
      <c r="D390" s="9"/>
      <c r="E390" s="13">
        <f t="shared" ref="E390:E453" si="134">IF($AE$33,IF($AE$34,$E389*(1+Inflação)*(1+Crescimento_Salário),$E389*(1+Inflação)),IF($AE$34,$E389*(1+Crescimento_Salário),$E389))</f>
        <v>800</v>
      </c>
      <c r="F390" s="14">
        <f t="shared" si="119"/>
        <v>310800</v>
      </c>
      <c r="G390" s="15">
        <f t="shared" si="120"/>
        <v>9.5608170770170822E-2</v>
      </c>
      <c r="H390" s="13">
        <f t="shared" si="121"/>
        <v>30270.643166326467</v>
      </c>
      <c r="I390" s="13">
        <f t="shared" si="122"/>
        <v>2910417.52222841</v>
      </c>
      <c r="J390" s="15">
        <f t="shared" si="123"/>
        <v>0.90439182922982919</v>
      </c>
      <c r="K390" s="13">
        <f t="shared" si="124"/>
        <v>2939968.1874504364</v>
      </c>
      <c r="L390" s="13">
        <f t="shared" si="125"/>
        <v>252251814.2975885</v>
      </c>
      <c r="M390" s="15">
        <f t="shared" si="126"/>
        <v>0.90439182922982919</v>
      </c>
      <c r="N390" s="13">
        <f t="shared" si="127"/>
        <v>0</v>
      </c>
      <c r="O390" s="13">
        <f t="shared" si="128"/>
        <v>-29550.665222025011</v>
      </c>
      <c r="P390" s="15">
        <f t="shared" si="129"/>
        <v>-9.1737565122836252E-3</v>
      </c>
      <c r="Q390" s="7">
        <f t="shared" si="130"/>
        <v>3221217.5222284114</v>
      </c>
      <c r="R390" s="7">
        <f t="shared" si="131"/>
        <v>3250768.1874504364</v>
      </c>
      <c r="S390" s="13">
        <f>IF('BANCO DE DADOS'!$AD$32="Sim",R390,Q390)</f>
        <v>3250768.1874504364</v>
      </c>
      <c r="T390" s="9">
        <f t="shared" si="132"/>
        <v>386</v>
      </c>
      <c r="U390" s="18">
        <f t="shared" ref="U390:U453" ca="1" si="135">DATE(YEAR(U389),MONTH(U389)+1,1)</f>
        <v>56431</v>
      </c>
    </row>
    <row r="391" spans="2:21" x14ac:dyDescent="0.2">
      <c r="B391" s="18">
        <f t="shared" ca="1" si="133"/>
        <v>56431</v>
      </c>
      <c r="C391" s="9">
        <f t="shared" ref="C391:C454" si="136">C390+1</f>
        <v>387</v>
      </c>
      <c r="D391" s="9"/>
      <c r="E391" s="13">
        <f t="shared" si="134"/>
        <v>800</v>
      </c>
      <c r="F391" s="14">
        <f t="shared" si="119"/>
        <v>311600</v>
      </c>
      <c r="G391" s="15">
        <f t="shared" si="120"/>
        <v>9.4929912646571218E-2</v>
      </c>
      <c r="H391" s="13">
        <f t="shared" si="121"/>
        <v>30565.466065676053</v>
      </c>
      <c r="I391" s="13">
        <f t="shared" si="122"/>
        <v>2940982.988294086</v>
      </c>
      <c r="J391" s="15">
        <f t="shared" si="123"/>
        <v>0.90507008735342875</v>
      </c>
      <c r="K391" s="13">
        <f t="shared" si="124"/>
        <v>2970821.644693831</v>
      </c>
      <c r="L391" s="13">
        <f t="shared" si="125"/>
        <v>255222635.94228232</v>
      </c>
      <c r="M391" s="15">
        <f t="shared" si="126"/>
        <v>0.90507008735342875</v>
      </c>
      <c r="N391" s="13">
        <f t="shared" si="127"/>
        <v>0</v>
      </c>
      <c r="O391" s="13">
        <f t="shared" si="128"/>
        <v>-29838.656399743631</v>
      </c>
      <c r="P391" s="15">
        <f t="shared" si="129"/>
        <v>-9.1738339981275591E-3</v>
      </c>
      <c r="Q391" s="7">
        <f t="shared" si="130"/>
        <v>3252582.9882940874</v>
      </c>
      <c r="R391" s="7">
        <f t="shared" si="131"/>
        <v>3282421.644693831</v>
      </c>
      <c r="S391" s="13">
        <f>IF('BANCO DE DADOS'!$AD$32="Sim",R391,Q391)</f>
        <v>3282421.644693831</v>
      </c>
      <c r="T391" s="9">
        <f t="shared" si="132"/>
        <v>387</v>
      </c>
      <c r="U391" s="18">
        <f t="shared" ca="1" si="135"/>
        <v>56462</v>
      </c>
    </row>
    <row r="392" spans="2:21" x14ac:dyDescent="0.2">
      <c r="B392" s="18">
        <f t="shared" ca="1" si="133"/>
        <v>56462</v>
      </c>
      <c r="C392" s="9">
        <f t="shared" si="136"/>
        <v>388</v>
      </c>
      <c r="D392" s="9"/>
      <c r="E392" s="13">
        <f t="shared" si="134"/>
        <v>800</v>
      </c>
      <c r="F392" s="14">
        <f t="shared" si="119"/>
        <v>312400</v>
      </c>
      <c r="G392" s="15">
        <f t="shared" si="120"/>
        <v>9.4256068522675845E-2</v>
      </c>
      <c r="H392" s="13">
        <f t="shared" si="121"/>
        <v>30863.086478469944</v>
      </c>
      <c r="I392" s="13">
        <f t="shared" si="122"/>
        <v>2971846.0747725558</v>
      </c>
      <c r="J392" s="15">
        <f t="shared" si="123"/>
        <v>0.90574393147732413</v>
      </c>
      <c r="K392" s="13">
        <f t="shared" si="124"/>
        <v>3001975.4550386718</v>
      </c>
      <c r="L392" s="13">
        <f t="shared" si="125"/>
        <v>258224611.39732099</v>
      </c>
      <c r="M392" s="15">
        <f t="shared" si="126"/>
        <v>0.90574393147732413</v>
      </c>
      <c r="N392" s="13">
        <f t="shared" si="127"/>
        <v>0</v>
      </c>
      <c r="O392" s="13">
        <f t="shared" si="128"/>
        <v>-30129.380266114604</v>
      </c>
      <c r="P392" s="15">
        <f t="shared" si="129"/>
        <v>-9.1739107180637009E-3</v>
      </c>
      <c r="Q392" s="7">
        <f t="shared" si="130"/>
        <v>3284246.0747725572</v>
      </c>
      <c r="R392" s="7">
        <f t="shared" si="131"/>
        <v>3314375.4550386718</v>
      </c>
      <c r="S392" s="13">
        <f>IF('BANCO DE DADOS'!$AD$32="Sim",R392,Q392)</f>
        <v>3314375.4550386718</v>
      </c>
      <c r="T392" s="9">
        <f t="shared" si="132"/>
        <v>388</v>
      </c>
      <c r="U392" s="18">
        <f t="shared" ca="1" si="135"/>
        <v>56493</v>
      </c>
    </row>
    <row r="393" spans="2:21" x14ac:dyDescent="0.2">
      <c r="B393" s="18">
        <f t="shared" ca="1" si="133"/>
        <v>56493</v>
      </c>
      <c r="C393" s="9">
        <f t="shared" si="136"/>
        <v>389</v>
      </c>
      <c r="D393" s="9"/>
      <c r="E393" s="13">
        <f t="shared" si="134"/>
        <v>800</v>
      </c>
      <c r="F393" s="14">
        <f t="shared" si="119"/>
        <v>313200</v>
      </c>
      <c r="G393" s="15">
        <f t="shared" si="120"/>
        <v>9.3586613693159557E-2</v>
      </c>
      <c r="H393" s="13">
        <f t="shared" si="121"/>
        <v>31163.530949733944</v>
      </c>
      <c r="I393" s="13">
        <f t="shared" si="122"/>
        <v>3003009.60572229</v>
      </c>
      <c r="J393" s="15">
        <f t="shared" si="123"/>
        <v>0.90641338630684043</v>
      </c>
      <c r="K393" s="13">
        <f t="shared" si="124"/>
        <v>3033432.468473346</v>
      </c>
      <c r="L393" s="13">
        <f t="shared" si="125"/>
        <v>261258043.86579433</v>
      </c>
      <c r="M393" s="15">
        <f t="shared" si="126"/>
        <v>0.90641338630684043</v>
      </c>
      <c r="N393" s="13">
        <f t="shared" si="127"/>
        <v>0</v>
      </c>
      <c r="O393" s="13">
        <f t="shared" si="128"/>
        <v>-30422.862751054578</v>
      </c>
      <c r="P393" s="15">
        <f t="shared" si="129"/>
        <v>-9.1739866800211768E-3</v>
      </c>
      <c r="Q393" s="7">
        <f t="shared" si="130"/>
        <v>3316209.6057222914</v>
      </c>
      <c r="R393" s="7">
        <f t="shared" si="131"/>
        <v>3346632.468473346</v>
      </c>
      <c r="S393" s="13">
        <f>IF('BANCO DE DADOS'!$AD$32="Sim",R393,Q393)</f>
        <v>3346632.468473346</v>
      </c>
      <c r="T393" s="9">
        <f t="shared" si="132"/>
        <v>389</v>
      </c>
      <c r="U393" s="18">
        <f t="shared" ca="1" si="135"/>
        <v>56523</v>
      </c>
    </row>
    <row r="394" spans="2:21" x14ac:dyDescent="0.2">
      <c r="B394" s="18">
        <f t="shared" ca="1" si="133"/>
        <v>56523</v>
      </c>
      <c r="C394" s="9">
        <f t="shared" si="136"/>
        <v>390</v>
      </c>
      <c r="D394" s="9"/>
      <c r="E394" s="13">
        <f t="shared" si="134"/>
        <v>800</v>
      </c>
      <c r="F394" s="14">
        <f t="shared" si="119"/>
        <v>314000</v>
      </c>
      <c r="G394" s="15">
        <f t="shared" si="120"/>
        <v>9.2921523550843141E-2</v>
      </c>
      <c r="H394" s="13">
        <f t="shared" si="121"/>
        <v>31466.826276374108</v>
      </c>
      <c r="I394" s="13">
        <f t="shared" si="122"/>
        <v>3034476.431998664</v>
      </c>
      <c r="J394" s="15">
        <f t="shared" si="123"/>
        <v>0.90707847644915685</v>
      </c>
      <c r="K394" s="13">
        <f t="shared" si="124"/>
        <v>3065195.5620291899</v>
      </c>
      <c r="L394" s="13">
        <f t="shared" si="125"/>
        <v>264323239.42782351</v>
      </c>
      <c r="M394" s="15">
        <f t="shared" si="126"/>
        <v>0.90707847644915685</v>
      </c>
      <c r="N394" s="13">
        <f t="shared" si="127"/>
        <v>0</v>
      </c>
      <c r="O394" s="13">
        <f t="shared" si="128"/>
        <v>-30719.130030524451</v>
      </c>
      <c r="P394" s="15">
        <f t="shared" si="129"/>
        <v>-9.1740618918403349E-3</v>
      </c>
      <c r="Q394" s="7">
        <f t="shared" si="130"/>
        <v>3348476.4319986654</v>
      </c>
      <c r="R394" s="7">
        <f t="shared" si="131"/>
        <v>3379195.5620291899</v>
      </c>
      <c r="S394" s="13">
        <f>IF('BANCO DE DADOS'!$AD$32="Sim",R394,Q394)</f>
        <v>3379195.5620291899</v>
      </c>
      <c r="T394" s="9">
        <f t="shared" si="132"/>
        <v>390</v>
      </c>
      <c r="U394" s="18">
        <f t="shared" ca="1" si="135"/>
        <v>56554</v>
      </c>
    </row>
    <row r="395" spans="2:21" x14ac:dyDescent="0.2">
      <c r="B395" s="18">
        <f t="shared" ca="1" si="133"/>
        <v>56554</v>
      </c>
      <c r="C395" s="9">
        <f t="shared" si="136"/>
        <v>391</v>
      </c>
      <c r="D395" s="9"/>
      <c r="E395" s="13">
        <f t="shared" si="134"/>
        <v>800</v>
      </c>
      <c r="F395" s="14">
        <f t="shared" si="119"/>
        <v>314800</v>
      </c>
      <c r="G395" s="15">
        <f t="shared" si="120"/>
        <v>9.2260773586709324E-2</v>
      </c>
      <c r="H395" s="13">
        <f t="shared" si="121"/>
        <v>31772.999509566784</v>
      </c>
      <c r="I395" s="13">
        <f t="shared" si="122"/>
        <v>3066249.431508231</v>
      </c>
      <c r="J395" s="15">
        <f t="shared" si="123"/>
        <v>0.90773922641329063</v>
      </c>
      <c r="K395" s="13">
        <f t="shared" si="124"/>
        <v>3097267.6400370947</v>
      </c>
      <c r="L395" s="13">
        <f t="shared" si="125"/>
        <v>267420507.0678606</v>
      </c>
      <c r="M395" s="15">
        <f t="shared" si="126"/>
        <v>0.90773922641329063</v>
      </c>
      <c r="N395" s="13">
        <f t="shared" si="127"/>
        <v>0</v>
      </c>
      <c r="O395" s="13">
        <f t="shared" si="128"/>
        <v>-31018.208528862335</v>
      </c>
      <c r="P395" s="15">
        <f t="shared" si="129"/>
        <v>-9.1741363612733717E-3</v>
      </c>
      <c r="Q395" s="7">
        <f t="shared" si="130"/>
        <v>3381049.4315082324</v>
      </c>
      <c r="R395" s="7">
        <f t="shared" si="131"/>
        <v>3412067.6400370947</v>
      </c>
      <c r="S395" s="13">
        <f>IF('BANCO DE DADOS'!$AD$32="Sim",R395,Q395)</f>
        <v>3412067.6400370947</v>
      </c>
      <c r="T395" s="9">
        <f t="shared" si="132"/>
        <v>391</v>
      </c>
      <c r="U395" s="18">
        <f t="shared" ca="1" si="135"/>
        <v>56584</v>
      </c>
    </row>
    <row r="396" spans="2:21" x14ac:dyDescent="0.2">
      <c r="B396" s="18">
        <f t="shared" ca="1" si="133"/>
        <v>56584</v>
      </c>
      <c r="C396" s="9">
        <f t="shared" si="136"/>
        <v>392</v>
      </c>
      <c r="D396" s="9"/>
      <c r="E396" s="13">
        <f t="shared" si="134"/>
        <v>800</v>
      </c>
      <c r="F396" s="14">
        <f t="shared" si="119"/>
        <v>315600</v>
      </c>
      <c r="G396" s="15">
        <f t="shared" si="120"/>
        <v>9.1604339389913692E-2</v>
      </c>
      <c r="H396" s="13">
        <f t="shared" si="121"/>
        <v>32082.077957171339</v>
      </c>
      <c r="I396" s="13">
        <f t="shared" si="122"/>
        <v>3098331.5094654025</v>
      </c>
      <c r="J396" s="15">
        <f t="shared" si="123"/>
        <v>0.90839566061008625</v>
      </c>
      <c r="K396" s="13">
        <f t="shared" si="124"/>
        <v>3129651.634386546</v>
      </c>
      <c r="L396" s="13">
        <f t="shared" si="125"/>
        <v>270550158.70224714</v>
      </c>
      <c r="M396" s="15">
        <f t="shared" si="126"/>
        <v>0.90839566061008625</v>
      </c>
      <c r="N396" s="13">
        <f t="shared" si="127"/>
        <v>0</v>
      </c>
      <c r="O396" s="13">
        <f t="shared" si="128"/>
        <v>-31320.124921142124</v>
      </c>
      <c r="P396" s="15">
        <f t="shared" si="129"/>
        <v>-9.1742100959859678E-3</v>
      </c>
      <c r="Q396" s="7">
        <f t="shared" si="130"/>
        <v>3413931.5094654039</v>
      </c>
      <c r="R396" s="7">
        <f t="shared" si="131"/>
        <v>3445251.634386546</v>
      </c>
      <c r="S396" s="13">
        <f>IF('BANCO DE DADOS'!$AD$32="Sim",R396,Q396)</f>
        <v>3445251.634386546</v>
      </c>
      <c r="T396" s="9">
        <f t="shared" si="132"/>
        <v>392</v>
      </c>
      <c r="U396" s="18">
        <f t="shared" ca="1" si="135"/>
        <v>56615</v>
      </c>
    </row>
    <row r="397" spans="2:21" x14ac:dyDescent="0.2">
      <c r="B397" s="18">
        <f t="shared" ca="1" si="133"/>
        <v>56615</v>
      </c>
      <c r="C397" s="9">
        <f t="shared" si="136"/>
        <v>393</v>
      </c>
      <c r="D397" s="9"/>
      <c r="E397" s="13">
        <f t="shared" si="134"/>
        <v>800</v>
      </c>
      <c r="F397" s="14">
        <f t="shared" si="119"/>
        <v>316400</v>
      </c>
      <c r="G397" s="15">
        <f t="shared" si="120"/>
        <v>9.0952196647790862E-2</v>
      </c>
      <c r="H397" s="13">
        <f t="shared" si="121"/>
        <v>32394.089186165755</v>
      </c>
      <c r="I397" s="13">
        <f t="shared" si="122"/>
        <v>3130725.5986515684</v>
      </c>
      <c r="J397" s="15">
        <f t="shared" si="123"/>
        <v>0.90904780335220914</v>
      </c>
      <c r="K397" s="13">
        <f t="shared" si="124"/>
        <v>3162350.5047871214</v>
      </c>
      <c r="L397" s="13">
        <f t="shared" si="125"/>
        <v>273712509.20703429</v>
      </c>
      <c r="M397" s="15">
        <f t="shared" si="126"/>
        <v>0.90904780335220914</v>
      </c>
      <c r="N397" s="13">
        <f t="shared" si="127"/>
        <v>0</v>
      </c>
      <c r="O397" s="13">
        <f t="shared" si="128"/>
        <v>-31624.906135551631</v>
      </c>
      <c r="P397" s="15">
        <f t="shared" si="129"/>
        <v>-9.1742831035580806E-3</v>
      </c>
      <c r="Q397" s="7">
        <f t="shared" si="130"/>
        <v>3447125.5986515698</v>
      </c>
      <c r="R397" s="7">
        <f t="shared" si="131"/>
        <v>3478750.5047871214</v>
      </c>
      <c r="S397" s="13">
        <f>IF('BANCO DE DADOS'!$AD$32="Sim",R397,Q397)</f>
        <v>3478750.5047871214</v>
      </c>
      <c r="T397" s="9">
        <f t="shared" si="132"/>
        <v>393</v>
      </c>
      <c r="U397" s="18">
        <f t="shared" ca="1" si="135"/>
        <v>56646</v>
      </c>
    </row>
    <row r="398" spans="2:21" x14ac:dyDescent="0.2">
      <c r="B398" s="18">
        <f t="shared" ca="1" si="133"/>
        <v>56646</v>
      </c>
      <c r="C398" s="9">
        <f t="shared" si="136"/>
        <v>394</v>
      </c>
      <c r="D398" s="9"/>
      <c r="E398" s="13">
        <f t="shared" si="134"/>
        <v>800</v>
      </c>
      <c r="F398" s="14">
        <f t="shared" si="119"/>
        <v>317200</v>
      </c>
      <c r="G398" s="15">
        <f t="shared" si="120"/>
        <v>9.0304321145855737E-2</v>
      </c>
      <c r="H398" s="13">
        <f t="shared" si="121"/>
        <v>32709.061025105366</v>
      </c>
      <c r="I398" s="13">
        <f t="shared" si="122"/>
        <v>3163434.6596766738</v>
      </c>
      <c r="J398" s="15">
        <f t="shared" si="123"/>
        <v>0.90969567885414426</v>
      </c>
      <c r="K398" s="13">
        <f t="shared" si="124"/>
        <v>3195367.2390324702</v>
      </c>
      <c r="L398" s="13">
        <f t="shared" si="125"/>
        <v>276907876.44606674</v>
      </c>
      <c r="M398" s="15">
        <f t="shared" si="126"/>
        <v>0.90969567885414426</v>
      </c>
      <c r="N398" s="13">
        <f t="shared" si="127"/>
        <v>0</v>
      </c>
      <c r="O398" s="13">
        <f t="shared" si="128"/>
        <v>-31932.579355794936</v>
      </c>
      <c r="P398" s="15">
        <f t="shared" si="129"/>
        <v>-9.1743553914851936E-3</v>
      </c>
      <c r="Q398" s="7">
        <f t="shared" si="130"/>
        <v>3480634.6596766752</v>
      </c>
      <c r="R398" s="7">
        <f t="shared" si="131"/>
        <v>3512567.2390324702</v>
      </c>
      <c r="S398" s="13">
        <f>IF('BANCO DE DADOS'!$AD$32="Sim",R398,Q398)</f>
        <v>3512567.2390324702</v>
      </c>
      <c r="T398" s="9">
        <f t="shared" si="132"/>
        <v>394</v>
      </c>
      <c r="U398" s="18">
        <f t="shared" ca="1" si="135"/>
        <v>56674</v>
      </c>
    </row>
    <row r="399" spans="2:21" x14ac:dyDescent="0.2">
      <c r="B399" s="18">
        <f t="shared" ca="1" si="133"/>
        <v>56674</v>
      </c>
      <c r="C399" s="9">
        <f t="shared" si="136"/>
        <v>395</v>
      </c>
      <c r="D399" s="9"/>
      <c r="E399" s="13">
        <f t="shared" si="134"/>
        <v>800</v>
      </c>
      <c r="F399" s="14">
        <f t="shared" si="119"/>
        <v>318000</v>
      </c>
      <c r="G399" s="15">
        <f t="shared" si="120"/>
        <v>8.9660688767799979E-2</v>
      </c>
      <c r="H399" s="13">
        <f t="shared" si="121"/>
        <v>33027.021566604897</v>
      </c>
      <c r="I399" s="13">
        <f t="shared" si="122"/>
        <v>3196461.6812432786</v>
      </c>
      <c r="J399" s="15">
        <f t="shared" si="123"/>
        <v>0.91033931123220002</v>
      </c>
      <c r="K399" s="13">
        <f t="shared" si="124"/>
        <v>3228704.853266797</v>
      </c>
      <c r="L399" s="13">
        <f t="shared" si="125"/>
        <v>280136581.29933351</v>
      </c>
      <c r="M399" s="15">
        <f t="shared" si="126"/>
        <v>0.91033931123220002</v>
      </c>
      <c r="N399" s="13">
        <f t="shared" si="127"/>
        <v>0</v>
      </c>
      <c r="O399" s="13">
        <f t="shared" si="128"/>
        <v>-32243.17202351708</v>
      </c>
      <c r="P399" s="15">
        <f t="shared" si="129"/>
        <v>-9.1744269671794228E-3</v>
      </c>
      <c r="Q399" s="7">
        <f t="shared" si="130"/>
        <v>3514461.6812432799</v>
      </c>
      <c r="R399" s="7">
        <f t="shared" si="131"/>
        <v>3546704.853266797</v>
      </c>
      <c r="S399" s="13">
        <f>IF('BANCO DE DADOS'!$AD$32="Sim",R399,Q399)</f>
        <v>3546704.853266797</v>
      </c>
      <c r="T399" s="9">
        <f t="shared" si="132"/>
        <v>395</v>
      </c>
      <c r="U399" s="18">
        <f t="shared" ca="1" si="135"/>
        <v>56705</v>
      </c>
    </row>
    <row r="400" spans="2:21" x14ac:dyDescent="0.2">
      <c r="B400" s="18">
        <f t="shared" ca="1" si="133"/>
        <v>56705</v>
      </c>
      <c r="C400" s="9">
        <f>C399+1</f>
        <v>396</v>
      </c>
      <c r="D400" s="9">
        <v>33</v>
      </c>
      <c r="E400" s="13">
        <f t="shared" si="134"/>
        <v>800</v>
      </c>
      <c r="F400" s="14">
        <f t="shared" si="119"/>
        <v>318800</v>
      </c>
      <c r="G400" s="15">
        <f t="shared" si="120"/>
        <v>8.9021275495483831E-2</v>
      </c>
      <c r="H400" s="13">
        <f t="shared" si="121"/>
        <v>33347.999169844086</v>
      </c>
      <c r="I400" s="13">
        <f t="shared" si="122"/>
        <v>3229809.6804131228</v>
      </c>
      <c r="J400" s="15">
        <f t="shared" si="123"/>
        <v>0.91097872450451622</v>
      </c>
      <c r="K400" s="13">
        <f t="shared" si="124"/>
        <v>3262366.3922538739</v>
      </c>
      <c r="L400" s="13">
        <f t="shared" si="125"/>
        <v>283398947.69158739</v>
      </c>
      <c r="M400" s="15">
        <f t="shared" si="126"/>
        <v>0.91097872450451622</v>
      </c>
      <c r="N400" s="13">
        <f t="shared" si="127"/>
        <v>0</v>
      </c>
      <c r="O400" s="13">
        <f t="shared" si="128"/>
        <v>-32556.711840749718</v>
      </c>
      <c r="P400" s="15">
        <f t="shared" si="129"/>
        <v>-9.1744978379700269E-3</v>
      </c>
      <c r="Q400" s="7">
        <f t="shared" si="130"/>
        <v>3548609.6804131242</v>
      </c>
      <c r="R400" s="7">
        <f t="shared" si="131"/>
        <v>3581166.3922538739</v>
      </c>
      <c r="S400" s="13">
        <f>IF('BANCO DE DADOS'!$AD$32="Sim",R400,Q400)</f>
        <v>3581166.3922538739</v>
      </c>
      <c r="T400" s="9">
        <f t="shared" si="132"/>
        <v>396</v>
      </c>
      <c r="U400" s="18">
        <f t="shared" ca="1" si="135"/>
        <v>56735</v>
      </c>
    </row>
    <row r="401" spans="2:21" x14ac:dyDescent="0.2">
      <c r="B401" s="18">
        <f t="shared" ca="1" si="133"/>
        <v>56735</v>
      </c>
      <c r="C401" s="9">
        <f t="shared" si="136"/>
        <v>397</v>
      </c>
      <c r="D401" s="9"/>
      <c r="E401" s="13">
        <f t="shared" si="134"/>
        <v>800</v>
      </c>
      <c r="F401" s="14">
        <f t="shared" si="119"/>
        <v>319600</v>
      </c>
      <c r="G401" s="15">
        <f t="shared" si="120"/>
        <v>8.8386057408923038E-2</v>
      </c>
      <c r="H401" s="13">
        <f t="shared" si="121"/>
        <v>33672.022463097055</v>
      </c>
      <c r="I401" s="13">
        <f t="shared" si="122"/>
        <v>3263481.70287622</v>
      </c>
      <c r="J401" s="15">
        <f t="shared" si="123"/>
        <v>0.91161394259107698</v>
      </c>
      <c r="K401" s="13">
        <f t="shared" si="124"/>
        <v>3296354.9296486066</v>
      </c>
      <c r="L401" s="13">
        <f t="shared" si="125"/>
        <v>286695302.62123597</v>
      </c>
      <c r="M401" s="15">
        <f t="shared" si="126"/>
        <v>0.91161394259107698</v>
      </c>
      <c r="N401" s="13">
        <f t="shared" si="127"/>
        <v>0</v>
      </c>
      <c r="O401" s="13">
        <f t="shared" si="128"/>
        <v>-32873.226772385184</v>
      </c>
      <c r="P401" s="15">
        <f t="shared" si="129"/>
        <v>-9.1745680111053832E-3</v>
      </c>
      <c r="Q401" s="7">
        <f t="shared" si="130"/>
        <v>3583081.7028762214</v>
      </c>
      <c r="R401" s="7">
        <f t="shared" si="131"/>
        <v>3615954.9296486066</v>
      </c>
      <c r="S401" s="13">
        <f>IF('BANCO DE DADOS'!$AD$32="Sim",R401,Q401)</f>
        <v>3615954.9296486066</v>
      </c>
      <c r="T401" s="9">
        <f t="shared" si="132"/>
        <v>397</v>
      </c>
      <c r="U401" s="18">
        <f t="shared" ca="1" si="135"/>
        <v>56766</v>
      </c>
    </row>
    <row r="402" spans="2:21" x14ac:dyDescent="0.2">
      <c r="B402" s="18">
        <f t="shared" ca="1" si="133"/>
        <v>56766</v>
      </c>
      <c r="C402" s="9">
        <f t="shared" si="136"/>
        <v>398</v>
      </c>
      <c r="D402" s="9"/>
      <c r="E402" s="13">
        <f t="shared" si="134"/>
        <v>800</v>
      </c>
      <c r="F402" s="14">
        <f t="shared" si="119"/>
        <v>320400</v>
      </c>
      <c r="G402" s="15">
        <f t="shared" si="120"/>
        <v>8.7755010686271409E-2</v>
      </c>
      <c r="H402" s="13">
        <f t="shared" si="121"/>
        <v>33999.120346285679</v>
      </c>
      <c r="I402" s="13">
        <f t="shared" si="122"/>
        <v>3297480.8232225059</v>
      </c>
      <c r="J402" s="15">
        <f t="shared" si="123"/>
        <v>0.91224498931372855</v>
      </c>
      <c r="K402" s="13">
        <f t="shared" si="124"/>
        <v>3330673.5682711746</v>
      </c>
      <c r="L402" s="13">
        <f t="shared" si="125"/>
        <v>290025976.18950713</v>
      </c>
      <c r="M402" s="15">
        <f t="shared" si="126"/>
        <v>0.91224498931372855</v>
      </c>
      <c r="N402" s="13">
        <f t="shared" si="127"/>
        <v>0</v>
      </c>
      <c r="O402" s="13">
        <f t="shared" si="128"/>
        <v>-33192.745048667304</v>
      </c>
      <c r="P402" s="15">
        <f t="shared" si="129"/>
        <v>-9.1746374937530326E-3</v>
      </c>
      <c r="Q402" s="7">
        <f t="shared" si="130"/>
        <v>3617880.8232225073</v>
      </c>
      <c r="R402" s="7">
        <f t="shared" si="131"/>
        <v>3651073.5682711746</v>
      </c>
      <c r="S402" s="13">
        <f>IF('BANCO DE DADOS'!$AD$32="Sim",R402,Q402)</f>
        <v>3651073.5682711746</v>
      </c>
      <c r="T402" s="9">
        <f t="shared" si="132"/>
        <v>398</v>
      </c>
      <c r="U402" s="18">
        <f t="shared" ca="1" si="135"/>
        <v>56796</v>
      </c>
    </row>
    <row r="403" spans="2:21" x14ac:dyDescent="0.2">
      <c r="B403" s="18">
        <f t="shared" ca="1" si="133"/>
        <v>56796</v>
      </c>
      <c r="C403" s="9">
        <f t="shared" si="136"/>
        <v>399</v>
      </c>
      <c r="D403" s="9"/>
      <c r="E403" s="13">
        <f t="shared" si="134"/>
        <v>800</v>
      </c>
      <c r="F403" s="14">
        <f t="shared" si="119"/>
        <v>321200</v>
      </c>
      <c r="G403" s="15">
        <f t="shared" si="120"/>
        <v>8.7128111603798478E-2</v>
      </c>
      <c r="H403" s="13">
        <f t="shared" si="121"/>
        <v>34329.32199355722</v>
      </c>
      <c r="I403" s="13">
        <f t="shared" si="122"/>
        <v>3331810.1452160631</v>
      </c>
      <c r="J403" s="15">
        <f t="shared" si="123"/>
        <v>0.91287188839620148</v>
      </c>
      <c r="K403" s="13">
        <f t="shared" si="124"/>
        <v>3365325.4403837766</v>
      </c>
      <c r="L403" s="13">
        <f t="shared" si="125"/>
        <v>293391301.62989092</v>
      </c>
      <c r="M403" s="15">
        <f t="shared" si="126"/>
        <v>0.91287188839620148</v>
      </c>
      <c r="N403" s="13">
        <f t="shared" si="127"/>
        <v>0</v>
      </c>
      <c r="O403" s="13">
        <f t="shared" si="128"/>
        <v>-33515.295167712029</v>
      </c>
      <c r="P403" s="15">
        <f t="shared" si="129"/>
        <v>-9.1747062930014663E-3</v>
      </c>
      <c r="Q403" s="7">
        <f t="shared" si="130"/>
        <v>3653010.1452160645</v>
      </c>
      <c r="R403" s="7">
        <f t="shared" si="131"/>
        <v>3686525.4403837766</v>
      </c>
      <c r="S403" s="13">
        <f>IF('BANCO DE DADOS'!$AD$32="Sim",R403,Q403)</f>
        <v>3686525.4403837766</v>
      </c>
      <c r="T403" s="9">
        <f t="shared" si="132"/>
        <v>399</v>
      </c>
      <c r="U403" s="18">
        <f t="shared" ca="1" si="135"/>
        <v>56827</v>
      </c>
    </row>
    <row r="404" spans="2:21" x14ac:dyDescent="0.2">
      <c r="B404" s="18">
        <f t="shared" ca="1" si="133"/>
        <v>56827</v>
      </c>
      <c r="C404" s="9">
        <f t="shared" si="136"/>
        <v>400</v>
      </c>
      <c r="D404" s="9"/>
      <c r="E404" s="13">
        <f t="shared" si="134"/>
        <v>800</v>
      </c>
      <c r="F404" s="14">
        <f t="shared" si="119"/>
        <v>322000</v>
      </c>
      <c r="G404" s="15">
        <f t="shared" si="120"/>
        <v>8.6505336535862787E-2</v>
      </c>
      <c r="H404" s="13">
        <f t="shared" si="121"/>
        <v>34662.65685588638</v>
      </c>
      <c r="I404" s="13">
        <f t="shared" si="122"/>
        <v>3366472.8020719495</v>
      </c>
      <c r="J404" s="15">
        <f t="shared" si="123"/>
        <v>0.91349466346413721</v>
      </c>
      <c r="K404" s="13">
        <f t="shared" si="124"/>
        <v>3400313.7079699985</v>
      </c>
      <c r="L404" s="13">
        <f t="shared" si="125"/>
        <v>296791615.33786094</v>
      </c>
      <c r="M404" s="15">
        <f t="shared" si="126"/>
        <v>0.91349466346413721</v>
      </c>
      <c r="N404" s="13">
        <f t="shared" si="127"/>
        <v>0</v>
      </c>
      <c r="O404" s="13">
        <f t="shared" si="128"/>
        <v>-33840.905898047611</v>
      </c>
      <c r="P404" s="15">
        <f t="shared" si="129"/>
        <v>-9.1747744158606585E-3</v>
      </c>
      <c r="Q404" s="7">
        <f t="shared" si="130"/>
        <v>3688472.8020719509</v>
      </c>
      <c r="R404" s="7">
        <f t="shared" si="131"/>
        <v>3722313.7079699985</v>
      </c>
      <c r="S404" s="13">
        <f>IF('BANCO DE DADOS'!$AD$32="Sim",R404,Q404)</f>
        <v>3722313.7079699985</v>
      </c>
      <c r="T404" s="9">
        <f t="shared" si="132"/>
        <v>400</v>
      </c>
      <c r="U404" s="18">
        <f t="shared" ca="1" si="135"/>
        <v>56858</v>
      </c>
    </row>
    <row r="405" spans="2:21" x14ac:dyDescent="0.2">
      <c r="B405" s="18">
        <f t="shared" ca="1" si="133"/>
        <v>56858</v>
      </c>
      <c r="C405" s="9">
        <f t="shared" si="136"/>
        <v>401</v>
      </c>
      <c r="D405" s="9"/>
      <c r="E405" s="13">
        <f t="shared" si="134"/>
        <v>800</v>
      </c>
      <c r="F405" s="14">
        <f t="shared" si="119"/>
        <v>322800</v>
      </c>
      <c r="G405" s="15">
        <f t="shared" si="120"/>
        <v>8.588666195488065E-2</v>
      </c>
      <c r="H405" s="13">
        <f t="shared" si="121"/>
        <v>34999.154663702058</v>
      </c>
      <c r="I405" s="13">
        <f t="shared" si="122"/>
        <v>3401471.9567356515</v>
      </c>
      <c r="J405" s="15">
        <f t="shared" si="123"/>
        <v>0.91411333804511941</v>
      </c>
      <c r="K405" s="13">
        <f t="shared" si="124"/>
        <v>3435641.5630168333</v>
      </c>
      <c r="L405" s="13">
        <f t="shared" si="125"/>
        <v>300227256.90087777</v>
      </c>
      <c r="M405" s="15">
        <f t="shared" si="126"/>
        <v>0.91411333804511941</v>
      </c>
      <c r="N405" s="13">
        <f t="shared" si="127"/>
        <v>0</v>
      </c>
      <c r="O405" s="13">
        <f t="shared" si="128"/>
        <v>-34169.6062811804</v>
      </c>
      <c r="P405" s="15">
        <f t="shared" si="129"/>
        <v>-9.174841869263024E-3</v>
      </c>
      <c r="Q405" s="7">
        <f t="shared" si="130"/>
        <v>3724271.9567356529</v>
      </c>
      <c r="R405" s="7">
        <f t="shared" si="131"/>
        <v>3758441.5630168333</v>
      </c>
      <c r="S405" s="13">
        <f>IF('BANCO DE DADOS'!$AD$32="Sim",R405,Q405)</f>
        <v>3758441.5630168333</v>
      </c>
      <c r="T405" s="9">
        <f t="shared" si="132"/>
        <v>401</v>
      </c>
      <c r="U405" s="18">
        <f t="shared" ca="1" si="135"/>
        <v>56888</v>
      </c>
    </row>
    <row r="406" spans="2:21" x14ac:dyDescent="0.2">
      <c r="B406" s="18">
        <f t="shared" ca="1" si="133"/>
        <v>56888</v>
      </c>
      <c r="C406" s="9">
        <f t="shared" si="136"/>
        <v>402</v>
      </c>
      <c r="D406" s="9"/>
      <c r="E406" s="13">
        <f t="shared" si="134"/>
        <v>800</v>
      </c>
      <c r="F406" s="14">
        <f t="shared" si="119"/>
        <v>323600</v>
      </c>
      <c r="G406" s="15">
        <f t="shared" si="120"/>
        <v>8.5272064431290304E-2</v>
      </c>
      <c r="H406" s="13">
        <f t="shared" si="121"/>
        <v>35338.84542953904</v>
      </c>
      <c r="I406" s="13">
        <f t="shared" si="122"/>
        <v>3436810.8021651907</v>
      </c>
      <c r="J406" s="15">
        <f t="shared" si="123"/>
        <v>0.91472793556870968</v>
      </c>
      <c r="K406" s="13">
        <f t="shared" si="124"/>
        <v>3471312.2277993783</v>
      </c>
      <c r="L406" s="13">
        <f t="shared" si="125"/>
        <v>303698569.12867713</v>
      </c>
      <c r="M406" s="15">
        <f t="shared" si="126"/>
        <v>0.91472793556870968</v>
      </c>
      <c r="N406" s="13">
        <f t="shared" si="127"/>
        <v>0</v>
      </c>
      <c r="O406" s="13">
        <f t="shared" si="128"/>
        <v>-34501.425634186249</v>
      </c>
      <c r="P406" s="15">
        <f t="shared" si="129"/>
        <v>-9.1749086600646963E-3</v>
      </c>
      <c r="Q406" s="7">
        <f t="shared" si="130"/>
        <v>3760410.8021651921</v>
      </c>
      <c r="R406" s="7">
        <f t="shared" si="131"/>
        <v>3794912.2277993783</v>
      </c>
      <c r="S406" s="13">
        <f>IF('BANCO DE DADOS'!$AD$32="Sim",R406,Q406)</f>
        <v>3794912.2277993783</v>
      </c>
      <c r="T406" s="9">
        <f t="shared" si="132"/>
        <v>402</v>
      </c>
      <c r="U406" s="18">
        <f t="shared" ca="1" si="135"/>
        <v>56919</v>
      </c>
    </row>
    <row r="407" spans="2:21" x14ac:dyDescent="0.2">
      <c r="B407" s="18">
        <f t="shared" ca="1" si="133"/>
        <v>56919</v>
      </c>
      <c r="C407" s="9">
        <f t="shared" si="136"/>
        <v>403</v>
      </c>
      <c r="D407" s="9"/>
      <c r="E407" s="13">
        <f t="shared" si="134"/>
        <v>800</v>
      </c>
      <c r="F407" s="14">
        <f t="shared" si="119"/>
        <v>324400</v>
      </c>
      <c r="G407" s="15">
        <f t="shared" si="120"/>
        <v>8.4661520633511844E-2</v>
      </c>
      <c r="H407" s="13">
        <f t="shared" si="121"/>
        <v>35681.759450714839</v>
      </c>
      <c r="I407" s="13">
        <f t="shared" si="122"/>
        <v>3472492.5616159057</v>
      </c>
      <c r="J407" s="15">
        <f t="shared" si="123"/>
        <v>0.91533847936648816</v>
      </c>
      <c r="K407" s="13">
        <f t="shared" si="124"/>
        <v>3507328.9551682314</v>
      </c>
      <c r="L407" s="13">
        <f t="shared" si="125"/>
        <v>307205898.08384538</v>
      </c>
      <c r="M407" s="15">
        <f t="shared" si="126"/>
        <v>0.91533847936648816</v>
      </c>
      <c r="N407" s="13">
        <f t="shared" si="127"/>
        <v>0</v>
      </c>
      <c r="O407" s="13">
        <f t="shared" si="128"/>
        <v>-34836.393552324269</v>
      </c>
      <c r="P407" s="15">
        <f t="shared" si="129"/>
        <v>-9.1749747950461789E-3</v>
      </c>
      <c r="Q407" s="7">
        <f t="shared" si="130"/>
        <v>3796892.5616159071</v>
      </c>
      <c r="R407" s="7">
        <f t="shared" si="131"/>
        <v>3831728.9551682314</v>
      </c>
      <c r="S407" s="13">
        <f>IF('BANCO DE DADOS'!$AD$32="Sim",R407,Q407)</f>
        <v>3831728.9551682314</v>
      </c>
      <c r="T407" s="9">
        <f t="shared" si="132"/>
        <v>403</v>
      </c>
      <c r="U407" s="18">
        <f t="shared" ca="1" si="135"/>
        <v>56949</v>
      </c>
    </row>
    <row r="408" spans="2:21" x14ac:dyDescent="0.2">
      <c r="B408" s="18">
        <f t="shared" ca="1" si="133"/>
        <v>56949</v>
      </c>
      <c r="C408" s="9">
        <f t="shared" si="136"/>
        <v>404</v>
      </c>
      <c r="D408" s="9"/>
      <c r="E408" s="13">
        <f t="shared" si="134"/>
        <v>800</v>
      </c>
      <c r="F408" s="14">
        <f t="shared" si="119"/>
        <v>325200</v>
      </c>
      <c r="G408" s="15">
        <f t="shared" si="120"/>
        <v>8.4055007327902623E-2</v>
      </c>
      <c r="H408" s="13">
        <f t="shared" si="121"/>
        <v>36027.927312031941</v>
      </c>
      <c r="I408" s="13">
        <f t="shared" si="122"/>
        <v>3508520.4889279376</v>
      </c>
      <c r="J408" s="15">
        <f t="shared" si="123"/>
        <v>0.91594499267209739</v>
      </c>
      <c r="K408" s="13">
        <f t="shared" si="124"/>
        <v>3543695.0288396166</v>
      </c>
      <c r="L408" s="13">
        <f t="shared" si="125"/>
        <v>310749593.11268497</v>
      </c>
      <c r="M408" s="15">
        <f t="shared" si="126"/>
        <v>0.91594499267209739</v>
      </c>
      <c r="N408" s="13">
        <f t="shared" si="127"/>
        <v>0</v>
      </c>
      <c r="O408" s="13">
        <f t="shared" si="128"/>
        <v>-35174.539911677595</v>
      </c>
      <c r="P408" s="15">
        <f t="shared" si="129"/>
        <v>-9.1750402809135934E-3</v>
      </c>
      <c r="Q408" s="7">
        <f t="shared" si="130"/>
        <v>3833720.488927939</v>
      </c>
      <c r="R408" s="7">
        <f t="shared" si="131"/>
        <v>3868895.0288396166</v>
      </c>
      <c r="S408" s="13">
        <f>IF('BANCO DE DADOS'!$AD$32="Sim",R408,Q408)</f>
        <v>3868895.0288396166</v>
      </c>
      <c r="T408" s="9">
        <f t="shared" si="132"/>
        <v>404</v>
      </c>
      <c r="U408" s="18">
        <f t="shared" ca="1" si="135"/>
        <v>56980</v>
      </c>
    </row>
    <row r="409" spans="2:21" x14ac:dyDescent="0.2">
      <c r="B409" s="18">
        <f t="shared" ca="1" si="133"/>
        <v>56980</v>
      </c>
      <c r="C409" s="9">
        <f t="shared" si="136"/>
        <v>405</v>
      </c>
      <c r="D409" s="9"/>
      <c r="E409" s="13">
        <f t="shared" si="134"/>
        <v>800</v>
      </c>
      <c r="F409" s="14">
        <f t="shared" si="119"/>
        <v>326000</v>
      </c>
      <c r="G409" s="15">
        <f t="shared" si="120"/>
        <v>8.3452501378708382E-2</v>
      </c>
      <c r="H409" s="13">
        <f t="shared" si="121"/>
        <v>36377.379888505689</v>
      </c>
      <c r="I409" s="13">
        <f t="shared" si="122"/>
        <v>3544897.8688164433</v>
      </c>
      <c r="J409" s="15">
        <f t="shared" si="123"/>
        <v>0.91654749862129159</v>
      </c>
      <c r="K409" s="13">
        <f t="shared" si="124"/>
        <v>3580413.7636882612</v>
      </c>
      <c r="L409" s="13">
        <f t="shared" si="125"/>
        <v>314330006.87637323</v>
      </c>
      <c r="M409" s="15">
        <f t="shared" si="126"/>
        <v>0.91654749862129159</v>
      </c>
      <c r="N409" s="13">
        <f t="shared" si="127"/>
        <v>0</v>
      </c>
      <c r="O409" s="13">
        <f t="shared" si="128"/>
        <v>-35515.894871816505</v>
      </c>
      <c r="P409" s="15">
        <f t="shared" si="129"/>
        <v>-9.175105124299171E-3</v>
      </c>
      <c r="Q409" s="7">
        <f t="shared" si="130"/>
        <v>3870897.8688164447</v>
      </c>
      <c r="R409" s="7">
        <f t="shared" si="131"/>
        <v>3906413.7636882612</v>
      </c>
      <c r="S409" s="13">
        <f>IF('BANCO DE DADOS'!$AD$32="Sim",R409,Q409)</f>
        <v>3906413.7636882612</v>
      </c>
      <c r="T409" s="9">
        <f t="shared" si="132"/>
        <v>405</v>
      </c>
      <c r="U409" s="18">
        <f t="shared" ca="1" si="135"/>
        <v>57011</v>
      </c>
    </row>
    <row r="410" spans="2:21" x14ac:dyDescent="0.2">
      <c r="B410" s="18">
        <f t="shared" ca="1" si="133"/>
        <v>57011</v>
      </c>
      <c r="C410" s="9">
        <f t="shared" si="136"/>
        <v>406</v>
      </c>
      <c r="D410" s="9"/>
      <c r="E410" s="13">
        <f t="shared" si="134"/>
        <v>800</v>
      </c>
      <c r="F410" s="14">
        <f t="shared" si="119"/>
        <v>326800</v>
      </c>
      <c r="G410" s="15">
        <f t="shared" si="120"/>
        <v>8.2853979748010093E-2</v>
      </c>
      <c r="H410" s="13">
        <f t="shared" si="121"/>
        <v>36730.148348118048</v>
      </c>
      <c r="I410" s="13">
        <f t="shared" si="122"/>
        <v>3581628.0171645614</v>
      </c>
      <c r="J410" s="15">
        <f t="shared" si="123"/>
        <v>0.91714602025198988</v>
      </c>
      <c r="K410" s="13">
        <f t="shared" si="124"/>
        <v>3617488.5060430518</v>
      </c>
      <c r="L410" s="13">
        <f t="shared" si="125"/>
        <v>317947495.38241631</v>
      </c>
      <c r="M410" s="15">
        <f t="shared" si="126"/>
        <v>0.91714602025198988</v>
      </c>
      <c r="N410" s="13">
        <f t="shared" si="127"/>
        <v>0</v>
      </c>
      <c r="O410" s="13">
        <f t="shared" si="128"/>
        <v>-35860.488878489006</v>
      </c>
      <c r="P410" s="15">
        <f t="shared" si="129"/>
        <v>-9.1751693317623437E-3</v>
      </c>
      <c r="Q410" s="7">
        <f t="shared" si="130"/>
        <v>3908428.0171645628</v>
      </c>
      <c r="R410" s="7">
        <f t="shared" si="131"/>
        <v>3944288.5060430518</v>
      </c>
      <c r="S410" s="13">
        <f>IF('BANCO DE DADOS'!$AD$32="Sim",R410,Q410)</f>
        <v>3944288.5060430518</v>
      </c>
      <c r="T410" s="9">
        <f t="shared" si="132"/>
        <v>406</v>
      </c>
      <c r="U410" s="18">
        <f t="shared" ca="1" si="135"/>
        <v>57040</v>
      </c>
    </row>
    <row r="411" spans="2:21" x14ac:dyDescent="0.2">
      <c r="B411" s="18">
        <f t="shared" ca="1" si="133"/>
        <v>57040</v>
      </c>
      <c r="C411" s="9">
        <f t="shared" si="136"/>
        <v>407</v>
      </c>
      <c r="D411" s="9"/>
      <c r="E411" s="13">
        <f t="shared" si="134"/>
        <v>800</v>
      </c>
      <c r="F411" s="14">
        <f t="shared" si="119"/>
        <v>327600</v>
      </c>
      <c r="G411" s="15">
        <f t="shared" si="120"/>
        <v>8.2259419495666564E-2</v>
      </c>
      <c r="H411" s="13">
        <f t="shared" si="121"/>
        <v>37086.264154597528</v>
      </c>
      <c r="I411" s="13">
        <f t="shared" si="122"/>
        <v>3618714.2813191591</v>
      </c>
      <c r="J411" s="15">
        <f t="shared" si="123"/>
        <v>0.91774058050433349</v>
      </c>
      <c r="K411" s="13">
        <f t="shared" si="124"/>
        <v>3654922.633985498</v>
      </c>
      <c r="L411" s="13">
        <f t="shared" si="125"/>
        <v>321602418.01640183</v>
      </c>
      <c r="M411" s="15">
        <f t="shared" si="126"/>
        <v>0.91774058050433349</v>
      </c>
      <c r="N411" s="13">
        <f t="shared" si="127"/>
        <v>0</v>
      </c>
      <c r="O411" s="13">
        <f t="shared" si="128"/>
        <v>-36208.352666337509</v>
      </c>
      <c r="P411" s="15">
        <f t="shared" si="129"/>
        <v>-9.175232909790932E-3</v>
      </c>
      <c r="Q411" s="7">
        <f t="shared" si="130"/>
        <v>3946314.2813191605</v>
      </c>
      <c r="R411" s="7">
        <f t="shared" si="131"/>
        <v>3982522.633985498</v>
      </c>
      <c r="S411" s="13">
        <f>IF('BANCO DE DADOS'!$AD$32="Sim",R411,Q411)</f>
        <v>3982522.633985498</v>
      </c>
      <c r="T411" s="9">
        <f t="shared" si="132"/>
        <v>407</v>
      </c>
      <c r="U411" s="18">
        <f t="shared" ca="1" si="135"/>
        <v>57071</v>
      </c>
    </row>
    <row r="412" spans="2:21" x14ac:dyDescent="0.2">
      <c r="B412" s="18">
        <f t="shared" ca="1" si="133"/>
        <v>57071</v>
      </c>
      <c r="C412" s="9">
        <f>C411+1</f>
        <v>408</v>
      </c>
      <c r="D412" s="9">
        <v>34</v>
      </c>
      <c r="E412" s="13">
        <f t="shared" si="134"/>
        <v>800</v>
      </c>
      <c r="F412" s="14">
        <f t="shared" si="119"/>
        <v>328400</v>
      </c>
      <c r="G412" s="15">
        <f t="shared" si="120"/>
        <v>8.1668797779252802E-2</v>
      </c>
      <c r="H412" s="13">
        <f t="shared" si="121"/>
        <v>37445.759070225417</v>
      </c>
      <c r="I412" s="13">
        <f t="shared" si="122"/>
        <v>3656160.0403893846</v>
      </c>
      <c r="J412" s="15">
        <f t="shared" si="123"/>
        <v>0.91833120222074716</v>
      </c>
      <c r="K412" s="13">
        <f t="shared" si="124"/>
        <v>3692719.5576510243</v>
      </c>
      <c r="L412" s="13">
        <f t="shared" si="125"/>
        <v>325295137.57405287</v>
      </c>
      <c r="M412" s="15">
        <f t="shared" si="126"/>
        <v>0.91833120222074716</v>
      </c>
      <c r="N412" s="13">
        <f t="shared" si="127"/>
        <v>0</v>
      </c>
      <c r="O412" s="13">
        <f t="shared" si="128"/>
        <v>-36559.517261638306</v>
      </c>
      <c r="P412" s="15">
        <f t="shared" si="129"/>
        <v>-9.1752958648015689E-3</v>
      </c>
      <c r="Q412" s="7">
        <f t="shared" si="130"/>
        <v>3984560.040389386</v>
      </c>
      <c r="R412" s="7">
        <f t="shared" si="131"/>
        <v>4021119.5576510243</v>
      </c>
      <c r="S412" s="13">
        <f>IF('BANCO DE DADOS'!$AD$32="Sim",R412,Q412)</f>
        <v>4021119.5576510243</v>
      </c>
      <c r="T412" s="9">
        <f t="shared" si="132"/>
        <v>408</v>
      </c>
      <c r="U412" s="18">
        <f t="shared" ca="1" si="135"/>
        <v>57101</v>
      </c>
    </row>
    <row r="413" spans="2:21" x14ac:dyDescent="0.2">
      <c r="B413" s="18">
        <f t="shared" ca="1" si="133"/>
        <v>57101</v>
      </c>
      <c r="C413" s="9">
        <f t="shared" si="136"/>
        <v>409</v>
      </c>
      <c r="D413" s="9"/>
      <c r="E413" s="13">
        <f t="shared" si="134"/>
        <v>800</v>
      </c>
      <c r="F413" s="14">
        <f t="shared" si="119"/>
        <v>329200</v>
      </c>
      <c r="G413" s="15">
        <f t="shared" si="120"/>
        <v>8.1082091853994342E-2</v>
      </c>
      <c r="H413" s="13">
        <f t="shared" si="121"/>
        <v>37808.665158668744</v>
      </c>
      <c r="I413" s="13">
        <f t="shared" si="122"/>
        <v>3693968.7055480531</v>
      </c>
      <c r="J413" s="15">
        <f t="shared" si="123"/>
        <v>0.91891790814600571</v>
      </c>
      <c r="K413" s="13">
        <f t="shared" si="124"/>
        <v>3730882.7195331249</v>
      </c>
      <c r="L413" s="13">
        <f t="shared" si="125"/>
        <v>329026020.29358602</v>
      </c>
      <c r="M413" s="15">
        <f t="shared" si="126"/>
        <v>0.9189179081460056</v>
      </c>
      <c r="N413" s="13">
        <f t="shared" si="127"/>
        <v>0</v>
      </c>
      <c r="O413" s="13">
        <f t="shared" si="128"/>
        <v>-36914.0139850704</v>
      </c>
      <c r="P413" s="15">
        <f t="shared" si="129"/>
        <v>-9.1753582031409743E-3</v>
      </c>
      <c r="Q413" s="7">
        <f t="shared" si="130"/>
        <v>4023168.7055480545</v>
      </c>
      <c r="R413" s="7">
        <f t="shared" si="131"/>
        <v>4060082.7195331249</v>
      </c>
      <c r="S413" s="13">
        <f>IF('BANCO DE DADOS'!$AD$32="Sim",R413,Q413)</f>
        <v>4060082.7195331249</v>
      </c>
      <c r="T413" s="9">
        <f t="shared" si="132"/>
        <v>409</v>
      </c>
      <c r="U413" s="18">
        <f t="shared" ca="1" si="135"/>
        <v>57132</v>
      </c>
    </row>
    <row r="414" spans="2:21" x14ac:dyDescent="0.2">
      <c r="B414" s="18">
        <f t="shared" ca="1" si="133"/>
        <v>57132</v>
      </c>
      <c r="C414" s="9">
        <f t="shared" si="136"/>
        <v>410</v>
      </c>
      <c r="D414" s="9"/>
      <c r="E414" s="13">
        <f t="shared" si="134"/>
        <v>800</v>
      </c>
      <c r="F414" s="14">
        <f t="shared" si="119"/>
        <v>330000</v>
      </c>
      <c r="G414" s="15">
        <f t="shared" si="120"/>
        <v>8.0499279072697327E-2</v>
      </c>
      <c r="H414" s="13">
        <f t="shared" si="121"/>
        <v>38175.014787839995</v>
      </c>
      <c r="I414" s="13">
        <f t="shared" si="122"/>
        <v>3732143.7203358933</v>
      </c>
      <c r="J414" s="15">
        <f t="shared" si="123"/>
        <v>0.91950072092730273</v>
      </c>
      <c r="K414" s="13">
        <f t="shared" si="124"/>
        <v>3769415.5947904014</v>
      </c>
      <c r="L414" s="13">
        <f t="shared" si="125"/>
        <v>332795435.88837641</v>
      </c>
      <c r="M414" s="15">
        <f t="shared" si="126"/>
        <v>0.91950072092730273</v>
      </c>
      <c r="N414" s="13">
        <f t="shared" si="127"/>
        <v>0</v>
      </c>
      <c r="O414" s="13">
        <f t="shared" si="128"/>
        <v>-37271.874454506673</v>
      </c>
      <c r="P414" s="15">
        <f t="shared" si="129"/>
        <v>-9.175419931086214E-3</v>
      </c>
      <c r="Q414" s="7">
        <f t="shared" si="130"/>
        <v>4062143.7203358947</v>
      </c>
      <c r="R414" s="7">
        <f t="shared" si="131"/>
        <v>4099415.5947904014</v>
      </c>
      <c r="S414" s="13">
        <f>IF('BANCO DE DADOS'!$AD$32="Sim",R414,Q414)</f>
        <v>4099415.5947904014</v>
      </c>
      <c r="T414" s="9">
        <f t="shared" si="132"/>
        <v>410</v>
      </c>
      <c r="U414" s="18">
        <f t="shared" ca="1" si="135"/>
        <v>57162</v>
      </c>
    </row>
    <row r="415" spans="2:21" x14ac:dyDescent="0.2">
      <c r="B415" s="18">
        <f t="shared" ca="1" si="133"/>
        <v>57162</v>
      </c>
      <c r="C415" s="9">
        <f t="shared" si="136"/>
        <v>411</v>
      </c>
      <c r="D415" s="9"/>
      <c r="E415" s="13">
        <f t="shared" si="134"/>
        <v>800</v>
      </c>
      <c r="F415" s="14">
        <f t="shared" si="119"/>
        <v>330800</v>
      </c>
      <c r="G415" s="15">
        <f t="shared" si="120"/>
        <v>7.9920336885674584E-2</v>
      </c>
      <c r="H415" s="13">
        <f t="shared" si="121"/>
        <v>38544.840632784122</v>
      </c>
      <c r="I415" s="13">
        <f t="shared" si="122"/>
        <v>3770688.5609686775</v>
      </c>
      <c r="J415" s="15">
        <f t="shared" si="123"/>
        <v>0.92007966311432543</v>
      </c>
      <c r="K415" s="13">
        <f t="shared" si="124"/>
        <v>3808321.6915565156</v>
      </c>
      <c r="L415" s="13">
        <f t="shared" si="125"/>
        <v>336603757.57993293</v>
      </c>
      <c r="M415" s="15">
        <f t="shared" si="126"/>
        <v>0.92007966311432543</v>
      </c>
      <c r="N415" s="13">
        <f t="shared" si="127"/>
        <v>0</v>
      </c>
      <c r="O415" s="13">
        <f t="shared" si="128"/>
        <v>-37633.130587836727</v>
      </c>
      <c r="P415" s="15">
        <f t="shared" si="129"/>
        <v>-9.1754810548462518E-3</v>
      </c>
      <c r="Q415" s="7">
        <f t="shared" si="130"/>
        <v>4101488.5609686789</v>
      </c>
      <c r="R415" s="7">
        <f t="shared" si="131"/>
        <v>4139121.6915565156</v>
      </c>
      <c r="S415" s="13">
        <f>IF('BANCO DE DADOS'!$AD$32="Sim",R415,Q415)</f>
        <v>4139121.6915565156</v>
      </c>
      <c r="T415" s="9">
        <f t="shared" si="132"/>
        <v>411</v>
      </c>
      <c r="U415" s="18">
        <f t="shared" ca="1" si="135"/>
        <v>57193</v>
      </c>
    </row>
    <row r="416" spans="2:21" x14ac:dyDescent="0.2">
      <c r="B416" s="18">
        <f t="shared" ca="1" si="133"/>
        <v>57193</v>
      </c>
      <c r="C416" s="9">
        <f t="shared" si="136"/>
        <v>412</v>
      </c>
      <c r="D416" s="9"/>
      <c r="E416" s="13">
        <f t="shared" si="134"/>
        <v>800</v>
      </c>
      <c r="F416" s="14">
        <f t="shared" si="119"/>
        <v>331600</v>
      </c>
      <c r="G416" s="15">
        <f t="shared" si="120"/>
        <v>7.9345242840667782E-2</v>
      </c>
      <c r="H416" s="13">
        <f t="shared" si="121"/>
        <v>38918.175678592786</v>
      </c>
      <c r="I416" s="13">
        <f t="shared" si="122"/>
        <v>3809606.7366472702</v>
      </c>
      <c r="J416" s="15">
        <f t="shared" si="123"/>
        <v>0.9206547571593322</v>
      </c>
      <c r="K416" s="13">
        <f t="shared" si="124"/>
        <v>3847604.5512530841</v>
      </c>
      <c r="L416" s="13">
        <f t="shared" si="125"/>
        <v>340451362.13118601</v>
      </c>
      <c r="M416" s="15">
        <f t="shared" si="126"/>
        <v>0.9206547571593322</v>
      </c>
      <c r="N416" s="13">
        <f t="shared" si="127"/>
        <v>0</v>
      </c>
      <c r="O416" s="13">
        <f t="shared" si="128"/>
        <v>-37997.814605812542</v>
      </c>
      <c r="P416" s="15">
        <f t="shared" si="129"/>
        <v>-9.175541580562491E-3</v>
      </c>
      <c r="Q416" s="7">
        <f t="shared" si="130"/>
        <v>4141206.7366472716</v>
      </c>
      <c r="R416" s="7">
        <f t="shared" si="131"/>
        <v>4179204.5512530841</v>
      </c>
      <c r="S416" s="13">
        <f>IF('BANCO DE DADOS'!$AD$32="Sim",R416,Q416)</f>
        <v>4179204.5512530841</v>
      </c>
      <c r="T416" s="9">
        <f t="shared" si="132"/>
        <v>412</v>
      </c>
      <c r="U416" s="18">
        <f t="shared" ca="1" si="135"/>
        <v>57224</v>
      </c>
    </row>
    <row r="417" spans="2:21" x14ac:dyDescent="0.2">
      <c r="B417" s="18">
        <f t="shared" ca="1" si="133"/>
        <v>57224</v>
      </c>
      <c r="C417" s="9">
        <f t="shared" si="136"/>
        <v>413</v>
      </c>
      <c r="D417" s="9"/>
      <c r="E417" s="13">
        <f t="shared" si="134"/>
        <v>800</v>
      </c>
      <c r="F417" s="14">
        <f t="shared" si="119"/>
        <v>332400</v>
      </c>
      <c r="G417" s="15">
        <f t="shared" si="120"/>
        <v>7.877397458276543E-2</v>
      </c>
      <c r="H417" s="13">
        <f t="shared" si="121"/>
        <v>39295.053223346345</v>
      </c>
      <c r="I417" s="13">
        <f t="shared" si="122"/>
        <v>3848901.7898706165</v>
      </c>
      <c r="J417" s="15">
        <f t="shared" si="123"/>
        <v>0.92122602541723453</v>
      </c>
      <c r="K417" s="13">
        <f t="shared" si="124"/>
        <v>3887267.7489055395</v>
      </c>
      <c r="L417" s="13">
        <f t="shared" si="125"/>
        <v>344338629.88009155</v>
      </c>
      <c r="M417" s="15">
        <f t="shared" si="126"/>
        <v>0.92122602541723453</v>
      </c>
      <c r="N417" s="13">
        <f t="shared" si="127"/>
        <v>0</v>
      </c>
      <c r="O417" s="13">
        <f t="shared" si="128"/>
        <v>-38365.959034921601</v>
      </c>
      <c r="P417" s="15">
        <f t="shared" si="129"/>
        <v>-9.1756015143094373E-3</v>
      </c>
      <c r="Q417" s="7">
        <f t="shared" si="130"/>
        <v>4181301.7898706179</v>
      </c>
      <c r="R417" s="7">
        <f t="shared" si="131"/>
        <v>4219667.7489055395</v>
      </c>
      <c r="S417" s="13">
        <f>IF('BANCO DE DADOS'!$AD$32="Sim",R417,Q417)</f>
        <v>4219667.7489055395</v>
      </c>
      <c r="T417" s="9">
        <f t="shared" si="132"/>
        <v>413</v>
      </c>
      <c r="U417" s="18">
        <f t="shared" ca="1" si="135"/>
        <v>57254</v>
      </c>
    </row>
    <row r="418" spans="2:21" x14ac:dyDescent="0.2">
      <c r="B418" s="18">
        <f t="shared" ca="1" si="133"/>
        <v>57254</v>
      </c>
      <c r="C418" s="9">
        <f t="shared" si="136"/>
        <v>414</v>
      </c>
      <c r="D418" s="9"/>
      <c r="E418" s="13">
        <f t="shared" si="134"/>
        <v>800</v>
      </c>
      <c r="F418" s="14">
        <f t="shared" si="119"/>
        <v>333200</v>
      </c>
      <c r="G418" s="15">
        <f t="shared" si="120"/>
        <v>7.8206509854317124E-2</v>
      </c>
      <c r="H418" s="13">
        <f t="shared" si="121"/>
        <v>39675.506881083762</v>
      </c>
      <c r="I418" s="13">
        <f t="shared" si="122"/>
        <v>3888577.2967517003</v>
      </c>
      <c r="J418" s="15">
        <f t="shared" si="123"/>
        <v>0.9217934901456829</v>
      </c>
      <c r="K418" s="13">
        <f t="shared" si="124"/>
        <v>3927314.8934619902</v>
      </c>
      <c r="L418" s="13">
        <f t="shared" si="125"/>
        <v>348265944.77355355</v>
      </c>
      <c r="M418" s="15">
        <f t="shared" si="126"/>
        <v>0.9217934901456829</v>
      </c>
      <c r="N418" s="13">
        <f t="shared" si="127"/>
        <v>0</v>
      </c>
      <c r="O418" s="13">
        <f t="shared" si="128"/>
        <v>-38737.596710288897</v>
      </c>
      <c r="P418" s="15">
        <f t="shared" si="129"/>
        <v>-9.1756608620957303E-3</v>
      </c>
      <c r="Q418" s="7">
        <f t="shared" si="130"/>
        <v>4221777.2967517013</v>
      </c>
      <c r="R418" s="7">
        <f t="shared" si="131"/>
        <v>4260514.8934619902</v>
      </c>
      <c r="S418" s="13">
        <f>IF('BANCO DE DADOS'!$AD$32="Sim",R418,Q418)</f>
        <v>4260514.8934619902</v>
      </c>
      <c r="T418" s="9">
        <f t="shared" si="132"/>
        <v>414</v>
      </c>
      <c r="U418" s="18">
        <f t="shared" ca="1" si="135"/>
        <v>57285</v>
      </c>
    </row>
    <row r="419" spans="2:21" x14ac:dyDescent="0.2">
      <c r="B419" s="18">
        <f t="shared" ca="1" si="133"/>
        <v>57285</v>
      </c>
      <c r="C419" s="9">
        <f t="shared" si="136"/>
        <v>415</v>
      </c>
      <c r="D419" s="9"/>
      <c r="E419" s="13">
        <f t="shared" si="134"/>
        <v>800</v>
      </c>
      <c r="F419" s="14">
        <f t="shared" si="119"/>
        <v>334000</v>
      </c>
      <c r="G419" s="15">
        <f t="shared" si="120"/>
        <v>7.7642826494843803E-2</v>
      </c>
      <c r="H419" s="13">
        <f t="shared" si="121"/>
        <v>40059.570584800655</v>
      </c>
      <c r="I419" s="13">
        <f t="shared" si="122"/>
        <v>3928636.8673365009</v>
      </c>
      <c r="J419" s="15">
        <f t="shared" si="123"/>
        <v>0.92235717350515622</v>
      </c>
      <c r="K419" s="13">
        <f t="shared" si="124"/>
        <v>3967749.6281151054</v>
      </c>
      <c r="L419" s="13">
        <f t="shared" si="125"/>
        <v>352233694.40166867</v>
      </c>
      <c r="M419" s="15">
        <f t="shared" si="126"/>
        <v>0.92235717350515622</v>
      </c>
      <c r="N419" s="13">
        <f t="shared" si="127"/>
        <v>0</v>
      </c>
      <c r="O419" s="13">
        <f t="shared" si="128"/>
        <v>-39112.760778603144</v>
      </c>
      <c r="P419" s="15">
        <f t="shared" si="129"/>
        <v>-9.1757196298643783E-3</v>
      </c>
      <c r="Q419" s="7">
        <f t="shared" si="130"/>
        <v>4262636.8673365023</v>
      </c>
      <c r="R419" s="7">
        <f t="shared" si="131"/>
        <v>4301749.6281151054</v>
      </c>
      <c r="S419" s="13">
        <f>IF('BANCO DE DADOS'!$AD$32="Sim",R419,Q419)</f>
        <v>4301749.6281151054</v>
      </c>
      <c r="T419" s="9">
        <f t="shared" si="132"/>
        <v>415</v>
      </c>
      <c r="U419" s="18">
        <f t="shared" ca="1" si="135"/>
        <v>57315</v>
      </c>
    </row>
    <row r="420" spans="2:21" x14ac:dyDescent="0.2">
      <c r="B420" s="18">
        <f t="shared" ca="1" si="133"/>
        <v>57315</v>
      </c>
      <c r="C420" s="9">
        <f t="shared" si="136"/>
        <v>416</v>
      </c>
      <c r="D420" s="9"/>
      <c r="E420" s="13">
        <f t="shared" si="134"/>
        <v>800</v>
      </c>
      <c r="F420" s="14">
        <f t="shared" si="119"/>
        <v>334800</v>
      </c>
      <c r="G420" s="15">
        <f t="shared" si="120"/>
        <v>7.708290244094422E-2</v>
      </c>
      <c r="H420" s="13">
        <f t="shared" si="121"/>
        <v>40447.278589475813</v>
      </c>
      <c r="I420" s="13">
        <f t="shared" si="122"/>
        <v>3969084.1459259768</v>
      </c>
      <c r="J420" s="15">
        <f t="shared" si="123"/>
        <v>0.92291709755905582</v>
      </c>
      <c r="K420" s="13">
        <f t="shared" si="124"/>
        <v>4008575.6306270566</v>
      </c>
      <c r="L420" s="13">
        <f t="shared" si="125"/>
        <v>356242270.0322957</v>
      </c>
      <c r="M420" s="15">
        <f t="shared" si="126"/>
        <v>0.92291709755905582</v>
      </c>
      <c r="N420" s="13">
        <f t="shared" si="127"/>
        <v>0</v>
      </c>
      <c r="O420" s="13">
        <f t="shared" si="128"/>
        <v>-39491.484701078385</v>
      </c>
      <c r="P420" s="15">
        <f t="shared" si="129"/>
        <v>-9.1757778234947858E-3</v>
      </c>
      <c r="Q420" s="7">
        <f t="shared" si="130"/>
        <v>4303884.1459259782</v>
      </c>
      <c r="R420" s="7">
        <f t="shared" si="131"/>
        <v>4343375.6306270566</v>
      </c>
      <c r="S420" s="13">
        <f>IF('BANCO DE DADOS'!$AD$32="Sim",R420,Q420)</f>
        <v>4343375.6306270566</v>
      </c>
      <c r="T420" s="9">
        <f t="shared" si="132"/>
        <v>416</v>
      </c>
      <c r="U420" s="18">
        <f t="shared" ca="1" si="135"/>
        <v>57346</v>
      </c>
    </row>
    <row r="421" spans="2:21" x14ac:dyDescent="0.2">
      <c r="B421" s="18">
        <f t="shared" ca="1" si="133"/>
        <v>57346</v>
      </c>
      <c r="C421" s="9">
        <f t="shared" si="136"/>
        <v>417</v>
      </c>
      <c r="D421" s="9"/>
      <c r="E421" s="13">
        <f t="shared" si="134"/>
        <v>800</v>
      </c>
      <c r="F421" s="14">
        <f t="shared" si="119"/>
        <v>335600</v>
      </c>
      <c r="G421" s="15">
        <f t="shared" si="120"/>
        <v>7.6526715726197583E-2</v>
      </c>
      <c r="H421" s="13">
        <f t="shared" si="121"/>
        <v>40838.665475126407</v>
      </c>
      <c r="I421" s="13">
        <f t="shared" si="122"/>
        <v>4009922.8114011032</v>
      </c>
      <c r="J421" s="15">
        <f t="shared" si="123"/>
        <v>0.92347328427380238</v>
      </c>
      <c r="K421" s="13">
        <f t="shared" si="124"/>
        <v>4049796.6136575388</v>
      </c>
      <c r="L421" s="13">
        <f t="shared" si="125"/>
        <v>360292066.64595324</v>
      </c>
      <c r="M421" s="15">
        <f t="shared" si="126"/>
        <v>0.92347328427380238</v>
      </c>
      <c r="N421" s="13">
        <f t="shared" si="127"/>
        <v>0</v>
      </c>
      <c r="O421" s="13">
        <f t="shared" si="128"/>
        <v>-39873.802256434225</v>
      </c>
      <c r="P421" s="15">
        <f t="shared" si="129"/>
        <v>-9.1758354488025162E-3</v>
      </c>
      <c r="Q421" s="7">
        <f t="shared" si="130"/>
        <v>4345522.8114011046</v>
      </c>
      <c r="R421" s="7">
        <f t="shared" si="131"/>
        <v>4385396.6136575388</v>
      </c>
      <c r="S421" s="13">
        <f>IF('BANCO DE DADOS'!$AD$32="Sim",R421,Q421)</f>
        <v>4385396.6136575388</v>
      </c>
      <c r="T421" s="9">
        <f t="shared" si="132"/>
        <v>417</v>
      </c>
      <c r="U421" s="18">
        <f t="shared" ca="1" si="135"/>
        <v>57377</v>
      </c>
    </row>
    <row r="422" spans="2:21" x14ac:dyDescent="0.2">
      <c r="B422" s="18">
        <f t="shared" ca="1" si="133"/>
        <v>57377</v>
      </c>
      <c r="C422" s="9">
        <f t="shared" si="136"/>
        <v>418</v>
      </c>
      <c r="D422" s="9"/>
      <c r="E422" s="13">
        <f t="shared" si="134"/>
        <v>800</v>
      </c>
      <c r="F422" s="14">
        <f t="shared" si="119"/>
        <v>336400</v>
      </c>
      <c r="G422" s="15">
        <f t="shared" si="120"/>
        <v>7.5974244481062492E-2</v>
      </c>
      <c r="H422" s="13">
        <f t="shared" si="121"/>
        <v>41233.766149892253</v>
      </c>
      <c r="I422" s="13">
        <f t="shared" si="122"/>
        <v>4051156.5775509956</v>
      </c>
      <c r="J422" s="15">
        <f t="shared" si="123"/>
        <v>0.92402575551893751</v>
      </c>
      <c r="K422" s="13">
        <f t="shared" si="124"/>
        <v>4091416.3250949048</v>
      </c>
      <c r="L422" s="13">
        <f t="shared" si="125"/>
        <v>364383482.97104812</v>
      </c>
      <c r="M422" s="15">
        <f t="shared" si="126"/>
        <v>0.92402575551893751</v>
      </c>
      <c r="N422" s="13">
        <f t="shared" si="127"/>
        <v>0</v>
      </c>
      <c r="O422" s="13">
        <f t="shared" si="128"/>
        <v>-40259.747543907724</v>
      </c>
      <c r="P422" s="15">
        <f t="shared" si="129"/>
        <v>-9.1758925115398762E-3</v>
      </c>
      <c r="Q422" s="7">
        <f t="shared" si="130"/>
        <v>4387556.577550997</v>
      </c>
      <c r="R422" s="7">
        <f t="shared" si="131"/>
        <v>4427816.3250949048</v>
      </c>
      <c r="S422" s="13">
        <f>IF('BANCO DE DADOS'!$AD$32="Sim",R422,Q422)</f>
        <v>4427816.3250949048</v>
      </c>
      <c r="T422" s="9">
        <f t="shared" si="132"/>
        <v>418</v>
      </c>
      <c r="U422" s="18">
        <f t="shared" ca="1" si="135"/>
        <v>57405</v>
      </c>
    </row>
    <row r="423" spans="2:21" x14ac:dyDescent="0.2">
      <c r="B423" s="18">
        <f t="shared" ca="1" si="133"/>
        <v>57405</v>
      </c>
      <c r="C423" s="9">
        <f t="shared" si="136"/>
        <v>419</v>
      </c>
      <c r="D423" s="9"/>
      <c r="E423" s="13">
        <f t="shared" si="134"/>
        <v>800</v>
      </c>
      <c r="F423" s="14">
        <f t="shared" si="119"/>
        <v>337200</v>
      </c>
      <c r="G423" s="15">
        <f t="shared" si="120"/>
        <v>7.5425466932772162E-2</v>
      </c>
      <c r="H423" s="13">
        <f t="shared" si="121"/>
        <v>41632.615853149269</v>
      </c>
      <c r="I423" s="13">
        <f t="shared" si="122"/>
        <v>4092789.1934041451</v>
      </c>
      <c r="J423" s="15">
        <f t="shared" si="123"/>
        <v>0.92457453306722781</v>
      </c>
      <c r="K423" s="13">
        <f t="shared" si="124"/>
        <v>4133438.5483904444</v>
      </c>
      <c r="L423" s="13">
        <f t="shared" si="125"/>
        <v>368516921.51943856</v>
      </c>
      <c r="M423" s="15">
        <f t="shared" si="126"/>
        <v>0.92457453306722781</v>
      </c>
      <c r="N423" s="13">
        <f t="shared" si="127"/>
        <v>0</v>
      </c>
      <c r="O423" s="13">
        <f t="shared" si="128"/>
        <v>-40649.354986297898</v>
      </c>
      <c r="P423" s="15">
        <f t="shared" si="129"/>
        <v>-9.1759490173974039E-3</v>
      </c>
      <c r="Q423" s="7">
        <f t="shared" si="130"/>
        <v>4429989.1934041465</v>
      </c>
      <c r="R423" s="7">
        <f t="shared" si="131"/>
        <v>4470638.5483904444</v>
      </c>
      <c r="S423" s="13">
        <f>IF('BANCO DE DADOS'!$AD$32="Sim",R423,Q423)</f>
        <v>4470638.5483904444</v>
      </c>
      <c r="T423" s="9">
        <f t="shared" si="132"/>
        <v>419</v>
      </c>
      <c r="U423" s="18">
        <f t="shared" ca="1" si="135"/>
        <v>57436</v>
      </c>
    </row>
    <row r="424" spans="2:21" x14ac:dyDescent="0.2">
      <c r="B424" s="18">
        <f t="shared" ca="1" si="133"/>
        <v>57436</v>
      </c>
      <c r="C424" s="9">
        <f>C423+1</f>
        <v>420</v>
      </c>
      <c r="D424" s="9">
        <v>35</v>
      </c>
      <c r="E424" s="13">
        <f t="shared" si="134"/>
        <v>800</v>
      </c>
      <c r="F424" s="14">
        <f t="shared" si="119"/>
        <v>338000</v>
      </c>
      <c r="G424" s="15">
        <f t="shared" si="120"/>
        <v>7.4880361405225901E-2</v>
      </c>
      <c r="H424" s="13">
        <f t="shared" si="121"/>
        <v>42035.25015865251</v>
      </c>
      <c r="I424" s="13">
        <f t="shared" si="122"/>
        <v>4134824.4435627977</v>
      </c>
      <c r="J424" s="15">
        <f t="shared" si="123"/>
        <v>0.92511963859477409</v>
      </c>
      <c r="K424" s="13">
        <f t="shared" si="124"/>
        <v>4175867.1028958336</v>
      </c>
      <c r="L424" s="13">
        <f t="shared" si="125"/>
        <v>372692788.62233442</v>
      </c>
      <c r="M424" s="15">
        <f t="shared" si="126"/>
        <v>0.92511963859477409</v>
      </c>
      <c r="N424" s="13">
        <f t="shared" si="127"/>
        <v>0</v>
      </c>
      <c r="O424" s="13">
        <f t="shared" si="128"/>
        <v>-41042.659333034419</v>
      </c>
      <c r="P424" s="15">
        <f t="shared" si="129"/>
        <v>-9.1760049720042564E-3</v>
      </c>
      <c r="Q424" s="7">
        <f t="shared" si="130"/>
        <v>4472824.4435627991</v>
      </c>
      <c r="R424" s="7">
        <f t="shared" si="131"/>
        <v>4513867.1028958336</v>
      </c>
      <c r="S424" s="13">
        <f>IF('BANCO DE DADOS'!$AD$32="Sim",R424,Q424)</f>
        <v>4513867.1028958336</v>
      </c>
      <c r="T424" s="9">
        <f t="shared" si="132"/>
        <v>420</v>
      </c>
      <c r="U424" s="18">
        <f t="shared" ca="1" si="135"/>
        <v>57466</v>
      </c>
    </row>
    <row r="425" spans="2:21" x14ac:dyDescent="0.2">
      <c r="B425" s="18">
        <f t="shared" ca="1" si="133"/>
        <v>57466</v>
      </c>
      <c r="C425" s="9">
        <f t="shared" si="136"/>
        <v>421</v>
      </c>
      <c r="D425" s="9"/>
      <c r="E425" s="13">
        <f t="shared" si="134"/>
        <v>800</v>
      </c>
      <c r="F425" s="14">
        <f t="shared" si="119"/>
        <v>338800</v>
      </c>
      <c r="G425" s="15">
        <f t="shared" si="120"/>
        <v>7.4338906318877074E-2</v>
      </c>
      <c r="H425" s="13">
        <f t="shared" si="121"/>
        <v>42441.704977709029</v>
      </c>
      <c r="I425" s="13">
        <f t="shared" si="122"/>
        <v>4177266.1485405066</v>
      </c>
      <c r="J425" s="15">
        <f t="shared" si="123"/>
        <v>0.92566109368112293</v>
      </c>
      <c r="K425" s="13">
        <f t="shared" si="124"/>
        <v>4218705.844203786</v>
      </c>
      <c r="L425" s="13">
        <f t="shared" si="125"/>
        <v>376911494.46653819</v>
      </c>
      <c r="M425" s="15">
        <f t="shared" si="126"/>
        <v>0.92566109368112293</v>
      </c>
      <c r="N425" s="13">
        <f t="shared" si="127"/>
        <v>0</v>
      </c>
      <c r="O425" s="13">
        <f t="shared" si="128"/>
        <v>-41439.695663277991</v>
      </c>
      <c r="P425" s="15">
        <f t="shared" si="129"/>
        <v>-9.1760603809291803E-3</v>
      </c>
      <c r="Q425" s="7">
        <f t="shared" si="130"/>
        <v>4516066.148540508</v>
      </c>
      <c r="R425" s="7">
        <f t="shared" si="131"/>
        <v>4557505.844203786</v>
      </c>
      <c r="S425" s="13">
        <f>IF('BANCO DE DADOS'!$AD$32="Sim",R425,Q425)</f>
        <v>4557505.844203786</v>
      </c>
      <c r="T425" s="9">
        <f t="shared" si="132"/>
        <v>421</v>
      </c>
      <c r="U425" s="18">
        <f t="shared" ca="1" si="135"/>
        <v>57497</v>
      </c>
    </row>
    <row r="426" spans="2:21" x14ac:dyDescent="0.2">
      <c r="B426" s="18">
        <f t="shared" ca="1" si="133"/>
        <v>57497</v>
      </c>
      <c r="C426" s="9">
        <f t="shared" si="136"/>
        <v>422</v>
      </c>
      <c r="D426" s="9"/>
      <c r="E426" s="13">
        <f t="shared" si="134"/>
        <v>800</v>
      </c>
      <c r="F426" s="14">
        <f t="shared" si="119"/>
        <v>339600</v>
      </c>
      <c r="G426" s="15">
        <f t="shared" si="120"/>
        <v>7.3801080190617471E-2</v>
      </c>
      <c r="H426" s="13">
        <f t="shared" si="121"/>
        <v>42852.016562380843</v>
      </c>
      <c r="I426" s="13">
        <f t="shared" si="122"/>
        <v>4220118.1651028879</v>
      </c>
      <c r="J426" s="15">
        <f t="shared" si="123"/>
        <v>0.92619891980938251</v>
      </c>
      <c r="K426" s="13">
        <f t="shared" si="124"/>
        <v>4261958.6644919356</v>
      </c>
      <c r="L426" s="13">
        <f t="shared" si="125"/>
        <v>381173453.13103014</v>
      </c>
      <c r="M426" s="15">
        <f t="shared" si="126"/>
        <v>0.92619891980938251</v>
      </c>
      <c r="N426" s="13">
        <f t="shared" si="127"/>
        <v>0</v>
      </c>
      <c r="O426" s="13">
        <f t="shared" si="128"/>
        <v>-41840.499389046803</v>
      </c>
      <c r="P426" s="15">
        <f t="shared" si="129"/>
        <v>-9.1761152496807191E-3</v>
      </c>
      <c r="Q426" s="7">
        <f t="shared" si="130"/>
        <v>4559718.1651028888</v>
      </c>
      <c r="R426" s="7">
        <f t="shared" si="131"/>
        <v>4601558.6644919356</v>
      </c>
      <c r="S426" s="13">
        <f>IF('BANCO DE DADOS'!$AD$32="Sim",R426,Q426)</f>
        <v>4601558.6644919356</v>
      </c>
      <c r="T426" s="9">
        <f t="shared" si="132"/>
        <v>422</v>
      </c>
      <c r="U426" s="18">
        <f t="shared" ca="1" si="135"/>
        <v>57527</v>
      </c>
    </row>
    <row r="427" spans="2:21" x14ac:dyDescent="0.2">
      <c r="B427" s="18">
        <f t="shared" ca="1" si="133"/>
        <v>57527</v>
      </c>
      <c r="C427" s="9">
        <f t="shared" si="136"/>
        <v>423</v>
      </c>
      <c r="D427" s="9"/>
      <c r="E427" s="13">
        <f t="shared" si="134"/>
        <v>800</v>
      </c>
      <c r="F427" s="14">
        <f t="shared" si="119"/>
        <v>340400</v>
      </c>
      <c r="G427" s="15">
        <f t="shared" si="120"/>
        <v>7.3266861633658142E-2</v>
      </c>
      <c r="H427" s="13">
        <f t="shared" si="121"/>
        <v>43266.221508718263</v>
      </c>
      <c r="I427" s="13">
        <f t="shared" si="122"/>
        <v>4263384.386611606</v>
      </c>
      <c r="J427" s="15">
        <f t="shared" si="123"/>
        <v>0.92673313836634186</v>
      </c>
      <c r="K427" s="13">
        <f t="shared" si="124"/>
        <v>4305629.4928699834</v>
      </c>
      <c r="L427" s="13">
        <f t="shared" si="125"/>
        <v>385479082.62390012</v>
      </c>
      <c r="M427" s="15">
        <f t="shared" si="126"/>
        <v>0.92673313836634186</v>
      </c>
      <c r="N427" s="13">
        <f t="shared" si="127"/>
        <v>0</v>
      </c>
      <c r="O427" s="13">
        <f t="shared" si="128"/>
        <v>-42245.106258376502</v>
      </c>
      <c r="P427" s="15">
        <f t="shared" si="129"/>
        <v>-9.1761695837082793E-3</v>
      </c>
      <c r="Q427" s="7">
        <f t="shared" si="130"/>
        <v>4603784.3866116069</v>
      </c>
      <c r="R427" s="7">
        <f t="shared" si="131"/>
        <v>4646029.4928699834</v>
      </c>
      <c r="S427" s="13">
        <f>IF('BANCO DE DADOS'!$AD$32="Sim",R427,Q427)</f>
        <v>4646029.4928699834</v>
      </c>
      <c r="T427" s="9">
        <f t="shared" si="132"/>
        <v>423</v>
      </c>
      <c r="U427" s="18">
        <f t="shared" ca="1" si="135"/>
        <v>57558</v>
      </c>
    </row>
    <row r="428" spans="2:21" x14ac:dyDescent="0.2">
      <c r="B428" s="18">
        <f t="shared" ca="1" si="133"/>
        <v>57558</v>
      </c>
      <c r="C428" s="9">
        <f t="shared" si="136"/>
        <v>424</v>
      </c>
      <c r="D428" s="9"/>
      <c r="E428" s="13">
        <f t="shared" si="134"/>
        <v>800</v>
      </c>
      <c r="F428" s="14">
        <f t="shared" si="119"/>
        <v>341200</v>
      </c>
      <c r="G428" s="15">
        <f t="shared" si="120"/>
        <v>7.2736229357406645E-2</v>
      </c>
      <c r="H428" s="13">
        <f t="shared" si="121"/>
        <v>43684.356760023955</v>
      </c>
      <c r="I428" s="13">
        <f t="shared" si="122"/>
        <v>4307068.7433716301</v>
      </c>
      <c r="J428" s="15">
        <f t="shared" si="123"/>
        <v>0.92726377064259335</v>
      </c>
      <c r="K428" s="13">
        <f t="shared" si="124"/>
        <v>4349722.2957301401</v>
      </c>
      <c r="L428" s="13">
        <f t="shared" si="125"/>
        <v>389828804.91963023</v>
      </c>
      <c r="M428" s="15">
        <f t="shared" si="126"/>
        <v>0.92726377064259335</v>
      </c>
      <c r="N428" s="13">
        <f t="shared" si="127"/>
        <v>0</v>
      </c>
      <c r="O428" s="13">
        <f t="shared" si="128"/>
        <v>-42653.552358509041</v>
      </c>
      <c r="P428" s="15">
        <f t="shared" si="129"/>
        <v>-9.1762233884029269E-3</v>
      </c>
      <c r="Q428" s="7">
        <f t="shared" si="130"/>
        <v>4648268.743371631</v>
      </c>
      <c r="R428" s="7">
        <f t="shared" si="131"/>
        <v>4690922.2957301401</v>
      </c>
      <c r="S428" s="13">
        <f>IF('BANCO DE DADOS'!$AD$32="Sim",R428,Q428)</f>
        <v>4690922.2957301401</v>
      </c>
      <c r="T428" s="9">
        <f t="shared" si="132"/>
        <v>424</v>
      </c>
      <c r="U428" s="18">
        <f t="shared" ca="1" si="135"/>
        <v>57589</v>
      </c>
    </row>
    <row r="429" spans="2:21" x14ac:dyDescent="0.2">
      <c r="B429" s="18">
        <f t="shared" ca="1" si="133"/>
        <v>57589</v>
      </c>
      <c r="C429" s="9">
        <f t="shared" si="136"/>
        <v>425</v>
      </c>
      <c r="D429" s="9"/>
      <c r="E429" s="13">
        <f t="shared" si="134"/>
        <v>800</v>
      </c>
      <c r="F429" s="14">
        <f t="shared" ref="F429:F492" si="137">F428+E429</f>
        <v>342000</v>
      </c>
      <c r="G429" s="15">
        <f t="shared" ref="G429:G492" si="138">IF(F429&lt;=0,0,F429/S429)</f>
        <v>7.2209162167341009E-2</v>
      </c>
      <c r="H429" s="13">
        <f t="shared" ref="H429:H492" si="139">Q428*Taxa</f>
        <v>44106.459610147947</v>
      </c>
      <c r="I429" s="13">
        <f t="shared" ref="I429:I492" si="140">I428+H429</f>
        <v>4351175.2029817784</v>
      </c>
      <c r="J429" s="15">
        <f t="shared" ref="J429:J492" si="141">1-G429</f>
        <v>0.92779083783265903</v>
      </c>
      <c r="K429" s="13">
        <f t="shared" ref="K429:K492" si="142">R429-F429</f>
        <v>4394241.0771008898</v>
      </c>
      <c r="L429" s="13">
        <f t="shared" ref="L429:L492" si="143">L428+K429</f>
        <v>394223045.9967311</v>
      </c>
      <c r="M429" s="15">
        <f t="shared" ref="M429:M492" si="144">K429/R429</f>
        <v>0.92779083783265903</v>
      </c>
      <c r="N429" s="13">
        <f t="shared" ref="N429:N492" si="145">Q429*Inflação</f>
        <v>0</v>
      </c>
      <c r="O429" s="13">
        <f t="shared" ref="O429:O492" si="146">Q429-R429</f>
        <v>-43065.874119110405</v>
      </c>
      <c r="P429" s="15">
        <f t="shared" ref="P429:P492" si="147">O429/Q429</f>
        <v>-9.1762766690978784E-3</v>
      </c>
      <c r="Q429" s="7">
        <f t="shared" ref="Q429:Q492" si="148">Q428+E429+H429</f>
        <v>4693175.2029817794</v>
      </c>
      <c r="R429" s="7">
        <f t="shared" ref="R429:R492" si="149">(R428+E429)*(1+((1+Taxa)/(1+Inflação)-1))</f>
        <v>4736241.0771008898</v>
      </c>
      <c r="S429" s="13">
        <f>IF('BANCO DE DADOS'!$AD$32="Sim",R429,Q429)</f>
        <v>4736241.0771008898</v>
      </c>
      <c r="T429" s="9">
        <f t="shared" ref="T429:T492" si="150">C429</f>
        <v>425</v>
      </c>
      <c r="U429" s="18">
        <f t="shared" ca="1" si="135"/>
        <v>57619</v>
      </c>
    </row>
    <row r="430" spans="2:21" x14ac:dyDescent="0.2">
      <c r="B430" s="18">
        <f t="shared" ca="1" si="133"/>
        <v>57619</v>
      </c>
      <c r="C430" s="9">
        <f t="shared" si="136"/>
        <v>426</v>
      </c>
      <c r="D430" s="9"/>
      <c r="E430" s="13">
        <f t="shared" si="134"/>
        <v>800</v>
      </c>
      <c r="F430" s="14">
        <f t="shared" si="137"/>
        <v>342800</v>
      </c>
      <c r="G430" s="15">
        <f t="shared" si="138"/>
        <v>7.1685638964880186E-2</v>
      </c>
      <c r="H430" s="13">
        <f t="shared" si="139"/>
        <v>44532.567706813861</v>
      </c>
      <c r="I430" s="13">
        <f t="shared" si="140"/>
        <v>4395707.7706885925</v>
      </c>
      <c r="J430" s="15">
        <f t="shared" si="141"/>
        <v>0.92831436103511977</v>
      </c>
      <c r="K430" s="13">
        <f t="shared" si="142"/>
        <v>4439189.8790041143</v>
      </c>
      <c r="L430" s="13">
        <f t="shared" si="143"/>
        <v>398662235.87573522</v>
      </c>
      <c r="M430" s="15">
        <f t="shared" si="144"/>
        <v>0.92831436103511977</v>
      </c>
      <c r="N430" s="13">
        <f t="shared" si="145"/>
        <v>0</v>
      </c>
      <c r="O430" s="13">
        <f t="shared" si="146"/>
        <v>-43482.10831552092</v>
      </c>
      <c r="P430" s="15">
        <f t="shared" si="147"/>
        <v>-9.1763294310694271E-3</v>
      </c>
      <c r="Q430" s="7">
        <f t="shared" si="148"/>
        <v>4738507.7706885934</v>
      </c>
      <c r="R430" s="7">
        <f t="shared" si="149"/>
        <v>4781989.8790041143</v>
      </c>
      <c r="S430" s="13">
        <f>IF('BANCO DE DADOS'!$AD$32="Sim",R430,Q430)</f>
        <v>4781989.8790041143</v>
      </c>
      <c r="T430" s="9">
        <f t="shared" si="150"/>
        <v>426</v>
      </c>
      <c r="U430" s="18">
        <f t="shared" ca="1" si="135"/>
        <v>57650</v>
      </c>
    </row>
    <row r="431" spans="2:21" x14ac:dyDescent="0.2">
      <c r="B431" s="18">
        <f t="shared" ca="1" si="133"/>
        <v>57650</v>
      </c>
      <c r="C431" s="9">
        <f t="shared" si="136"/>
        <v>427</v>
      </c>
      <c r="D431" s="9"/>
      <c r="E431" s="13">
        <f t="shared" si="134"/>
        <v>800</v>
      </c>
      <c r="F431" s="14">
        <f t="shared" si="137"/>
        <v>343600</v>
      </c>
      <c r="G431" s="15">
        <f t="shared" si="138"/>
        <v>7.1165638747251167E-2</v>
      </c>
      <c r="H431" s="13">
        <f t="shared" si="139"/>
        <v>44962.719054976784</v>
      </c>
      <c r="I431" s="13">
        <f t="shared" si="140"/>
        <v>4440670.4897435689</v>
      </c>
      <c r="J431" s="15">
        <f t="shared" si="141"/>
        <v>0.92883436125274887</v>
      </c>
      <c r="K431" s="13">
        <f t="shared" si="142"/>
        <v>4484572.7818156043</v>
      </c>
      <c r="L431" s="13">
        <f t="shared" si="143"/>
        <v>403146808.65755081</v>
      </c>
      <c r="M431" s="15">
        <f t="shared" si="144"/>
        <v>0.92883436125274887</v>
      </c>
      <c r="N431" s="13">
        <f t="shared" si="145"/>
        <v>0</v>
      </c>
      <c r="O431" s="13">
        <f t="shared" si="146"/>
        <v>-43902.292072034441</v>
      </c>
      <c r="P431" s="15">
        <f t="shared" si="147"/>
        <v>-9.1763816795374254E-3</v>
      </c>
      <c r="Q431" s="7">
        <f t="shared" si="148"/>
        <v>4784270.4897435699</v>
      </c>
      <c r="R431" s="7">
        <f t="shared" si="149"/>
        <v>4828172.7818156043</v>
      </c>
      <c r="S431" s="13">
        <f>IF('BANCO DE DADOS'!$AD$32="Sim",R431,Q431)</f>
        <v>4828172.7818156043</v>
      </c>
      <c r="T431" s="9">
        <f t="shared" si="150"/>
        <v>427</v>
      </c>
      <c r="U431" s="18">
        <f t="shared" ca="1" si="135"/>
        <v>57680</v>
      </c>
    </row>
    <row r="432" spans="2:21" x14ac:dyDescent="0.2">
      <c r="B432" s="18">
        <f t="shared" ca="1" si="133"/>
        <v>57680</v>
      </c>
      <c r="C432" s="9">
        <f t="shared" si="136"/>
        <v>428</v>
      </c>
      <c r="D432" s="9"/>
      <c r="E432" s="13">
        <f t="shared" si="134"/>
        <v>800</v>
      </c>
      <c r="F432" s="14">
        <f t="shared" si="137"/>
        <v>344400</v>
      </c>
      <c r="G432" s="15">
        <f t="shared" si="138"/>
        <v>7.064914060735282E-2</v>
      </c>
      <c r="H432" s="13">
        <f t="shared" si="139"/>
        <v>45396.952020212957</v>
      </c>
      <c r="I432" s="13">
        <f t="shared" si="140"/>
        <v>4486067.4417637819</v>
      </c>
      <c r="J432" s="15">
        <f t="shared" si="141"/>
        <v>0.92935085939264717</v>
      </c>
      <c r="K432" s="13">
        <f t="shared" si="142"/>
        <v>4530393.9046289902</v>
      </c>
      <c r="L432" s="13">
        <f t="shared" si="143"/>
        <v>407677202.5621798</v>
      </c>
      <c r="M432" s="15">
        <f t="shared" si="144"/>
        <v>0.92935085939264717</v>
      </c>
      <c r="N432" s="13">
        <f t="shared" si="145"/>
        <v>0</v>
      </c>
      <c r="O432" s="13">
        <f t="shared" si="146"/>
        <v>-44326.462865207344</v>
      </c>
      <c r="P432" s="15">
        <f t="shared" si="147"/>
        <v>-9.1764334196655119E-3</v>
      </c>
      <c r="Q432" s="7">
        <f t="shared" si="148"/>
        <v>4830467.4417637829</v>
      </c>
      <c r="R432" s="7">
        <f t="shared" si="149"/>
        <v>4874793.9046289902</v>
      </c>
      <c r="S432" s="13">
        <f>IF('BANCO DE DADOS'!$AD$32="Sim",R432,Q432)</f>
        <v>4874793.9046289902</v>
      </c>
      <c r="T432" s="9">
        <f t="shared" si="150"/>
        <v>428</v>
      </c>
      <c r="U432" s="18">
        <f t="shared" ca="1" si="135"/>
        <v>57711</v>
      </c>
    </row>
    <row r="433" spans="2:21" x14ac:dyDescent="0.2">
      <c r="B433" s="18">
        <f t="shared" ca="1" si="133"/>
        <v>57711</v>
      </c>
      <c r="C433" s="9">
        <f t="shared" si="136"/>
        <v>429</v>
      </c>
      <c r="D433" s="9"/>
      <c r="E433" s="13">
        <f t="shared" si="134"/>
        <v>800</v>
      </c>
      <c r="F433" s="14">
        <f t="shared" si="137"/>
        <v>345200</v>
      </c>
      <c r="G433" s="15">
        <f t="shared" si="138"/>
        <v>7.0136123733616398E-2</v>
      </c>
      <c r="H433" s="13">
        <f t="shared" si="139"/>
        <v>45835.305332141623</v>
      </c>
      <c r="I433" s="13">
        <f t="shared" si="140"/>
        <v>4531902.7470959239</v>
      </c>
      <c r="J433" s="15">
        <f t="shared" si="141"/>
        <v>0.92986387626638356</v>
      </c>
      <c r="K433" s="13">
        <f t="shared" si="142"/>
        <v>4576657.4056231296</v>
      </c>
      <c r="L433" s="13">
        <f t="shared" si="143"/>
        <v>412253859.96780294</v>
      </c>
      <c r="M433" s="15">
        <f t="shared" si="144"/>
        <v>0.92986387626638356</v>
      </c>
      <c r="N433" s="13">
        <f t="shared" si="145"/>
        <v>0</v>
      </c>
      <c r="O433" s="13">
        <f t="shared" si="146"/>
        <v>-44754.658527204767</v>
      </c>
      <c r="P433" s="15">
        <f t="shared" si="147"/>
        <v>-9.1764846565625391E-3</v>
      </c>
      <c r="Q433" s="7">
        <f t="shared" si="148"/>
        <v>4877102.7470959248</v>
      </c>
      <c r="R433" s="7">
        <f t="shared" si="149"/>
        <v>4921857.4056231296</v>
      </c>
      <c r="S433" s="13">
        <f>IF('BANCO DE DADOS'!$AD$32="Sim",R433,Q433)</f>
        <v>4921857.4056231296</v>
      </c>
      <c r="T433" s="9">
        <f t="shared" si="150"/>
        <v>429</v>
      </c>
      <c r="U433" s="18">
        <f t="shared" ca="1" si="135"/>
        <v>57742</v>
      </c>
    </row>
    <row r="434" spans="2:21" x14ac:dyDescent="0.2">
      <c r="B434" s="18">
        <f t="shared" ca="1" si="133"/>
        <v>57742</v>
      </c>
      <c r="C434" s="9">
        <f t="shared" si="136"/>
        <v>430</v>
      </c>
      <c r="D434" s="9"/>
      <c r="E434" s="13">
        <f t="shared" si="134"/>
        <v>800</v>
      </c>
      <c r="F434" s="14">
        <f t="shared" si="137"/>
        <v>346000</v>
      </c>
      <c r="G434" s="15">
        <f t="shared" si="138"/>
        <v>6.9626567409862797E-2</v>
      </c>
      <c r="H434" s="13">
        <f t="shared" si="139"/>
        <v>46277.818087879372</v>
      </c>
      <c r="I434" s="13">
        <f t="shared" si="140"/>
        <v>4578180.5651838034</v>
      </c>
      <c r="J434" s="15">
        <f t="shared" si="141"/>
        <v>0.93037343259013716</v>
      </c>
      <c r="K434" s="13">
        <f t="shared" si="142"/>
        <v>4623367.4824329792</v>
      </c>
      <c r="L434" s="13">
        <f t="shared" si="143"/>
        <v>416877227.4502359</v>
      </c>
      <c r="M434" s="15">
        <f t="shared" si="144"/>
        <v>0.93037343259013716</v>
      </c>
      <c r="N434" s="13">
        <f t="shared" si="145"/>
        <v>0</v>
      </c>
      <c r="O434" s="13">
        <f t="shared" si="146"/>
        <v>-45186.917249174789</v>
      </c>
      <c r="P434" s="15">
        <f t="shared" si="147"/>
        <v>-9.1765353952831946E-3</v>
      </c>
      <c r="Q434" s="7">
        <f t="shared" si="148"/>
        <v>4924180.5651838044</v>
      </c>
      <c r="R434" s="7">
        <f t="shared" si="149"/>
        <v>4969367.4824329792</v>
      </c>
      <c r="S434" s="13">
        <f>IF('BANCO DE DADOS'!$AD$32="Sim",R434,Q434)</f>
        <v>4969367.4824329792</v>
      </c>
      <c r="T434" s="9">
        <f t="shared" si="150"/>
        <v>430</v>
      </c>
      <c r="U434" s="18">
        <f t="shared" ca="1" si="135"/>
        <v>57770</v>
      </c>
    </row>
    <row r="435" spans="2:21" x14ac:dyDescent="0.2">
      <c r="B435" s="18">
        <f t="shared" ca="1" si="133"/>
        <v>57770</v>
      </c>
      <c r="C435" s="9">
        <f t="shared" si="136"/>
        <v>431</v>
      </c>
      <c r="D435" s="9"/>
      <c r="E435" s="13">
        <f t="shared" si="134"/>
        <v>800</v>
      </c>
      <c r="F435" s="14">
        <f t="shared" si="137"/>
        <v>346800</v>
      </c>
      <c r="G435" s="15">
        <f t="shared" si="138"/>
        <v>6.9120451015156723E-2</v>
      </c>
      <c r="H435" s="13">
        <f t="shared" si="139"/>
        <v>46724.529755527234</v>
      </c>
      <c r="I435" s="13">
        <f t="shared" si="140"/>
        <v>4624905.0949393306</v>
      </c>
      <c r="J435" s="15">
        <f t="shared" si="141"/>
        <v>0.93087954898484326</v>
      </c>
      <c r="K435" s="13">
        <f t="shared" si="142"/>
        <v>4670528.3725239839</v>
      </c>
      <c r="L435" s="13">
        <f t="shared" si="143"/>
        <v>421547755.82275987</v>
      </c>
      <c r="M435" s="15">
        <f t="shared" si="144"/>
        <v>0.93087954898484326</v>
      </c>
      <c r="N435" s="13">
        <f t="shared" si="145"/>
        <v>0</v>
      </c>
      <c r="O435" s="13">
        <f t="shared" si="146"/>
        <v>-45623.277584652416</v>
      </c>
      <c r="P435" s="15">
        <f t="shared" si="147"/>
        <v>-9.1765856408281485E-3</v>
      </c>
      <c r="Q435" s="7">
        <f t="shared" si="148"/>
        <v>4971705.0949393315</v>
      </c>
      <c r="R435" s="7">
        <f t="shared" si="149"/>
        <v>5017328.3725239839</v>
      </c>
      <c r="S435" s="13">
        <f>IF('BANCO DE DADOS'!$AD$32="Sim",R435,Q435)</f>
        <v>5017328.3725239839</v>
      </c>
      <c r="T435" s="9">
        <f t="shared" si="150"/>
        <v>431</v>
      </c>
      <c r="U435" s="18">
        <f t="shared" ca="1" si="135"/>
        <v>57801</v>
      </c>
    </row>
    <row r="436" spans="2:21" x14ac:dyDescent="0.2">
      <c r="B436" s="18">
        <f t="shared" ca="1" si="133"/>
        <v>57801</v>
      </c>
      <c r="C436" s="9">
        <f t="shared" si="136"/>
        <v>432</v>
      </c>
      <c r="D436" s="9">
        <v>36</v>
      </c>
      <c r="E436" s="13">
        <f t="shared" si="134"/>
        <v>800</v>
      </c>
      <c r="F436" s="14">
        <f t="shared" si="137"/>
        <v>347600</v>
      </c>
      <c r="G436" s="15">
        <f t="shared" si="138"/>
        <v>6.8617754023657607E-2</v>
      </c>
      <c r="H436" s="13">
        <f t="shared" si="139"/>
        <v>47175.480177690857</v>
      </c>
      <c r="I436" s="13">
        <f t="shared" si="140"/>
        <v>4672080.5751170218</v>
      </c>
      <c r="J436" s="15">
        <f t="shared" si="141"/>
        <v>0.93138224597634234</v>
      </c>
      <c r="K436" s="13">
        <f t="shared" si="142"/>
        <v>4718144.3535700198</v>
      </c>
      <c r="L436" s="13">
        <f t="shared" si="143"/>
        <v>426265900.17632991</v>
      </c>
      <c r="M436" s="15">
        <f t="shared" si="144"/>
        <v>0.93138224597634245</v>
      </c>
      <c r="N436" s="13">
        <f t="shared" si="145"/>
        <v>0</v>
      </c>
      <c r="O436" s="13">
        <f t="shared" si="146"/>
        <v>-46063.778452997096</v>
      </c>
      <c r="P436" s="15">
        <f t="shared" si="147"/>
        <v>-9.1766353981444764E-3</v>
      </c>
      <c r="Q436" s="7">
        <f t="shared" si="148"/>
        <v>5019680.5751170227</v>
      </c>
      <c r="R436" s="7">
        <f t="shared" si="149"/>
        <v>5065744.3535700198</v>
      </c>
      <c r="S436" s="13">
        <f>IF('BANCO DE DADOS'!$AD$32="Sim",R436,Q436)</f>
        <v>5065744.3535700198</v>
      </c>
      <c r="T436" s="9">
        <f t="shared" si="150"/>
        <v>432</v>
      </c>
      <c r="U436" s="18">
        <f t="shared" ca="1" si="135"/>
        <v>57831</v>
      </c>
    </row>
    <row r="437" spans="2:21" x14ac:dyDescent="0.2">
      <c r="B437" s="18">
        <f t="shared" ca="1" si="133"/>
        <v>57831</v>
      </c>
      <c r="C437" s="9">
        <f t="shared" si="136"/>
        <v>433</v>
      </c>
      <c r="D437" s="9"/>
      <c r="E437" s="13">
        <f t="shared" si="134"/>
        <v>800</v>
      </c>
      <c r="F437" s="14">
        <f t="shared" si="137"/>
        <v>348400</v>
      </c>
      <c r="G437" s="15">
        <f t="shared" si="138"/>
        <v>6.8118456004467448E-2</v>
      </c>
      <c r="H437" s="13">
        <f t="shared" si="139"/>
        <v>47630.709575034161</v>
      </c>
      <c r="I437" s="13">
        <f t="shared" si="140"/>
        <v>4719711.2846920555</v>
      </c>
      <c r="J437" s="15">
        <f t="shared" si="141"/>
        <v>0.93188154399553258</v>
      </c>
      <c r="K437" s="13">
        <f t="shared" si="142"/>
        <v>4766219.7438349267</v>
      </c>
      <c r="L437" s="13">
        <f t="shared" si="143"/>
        <v>431032119.92016482</v>
      </c>
      <c r="M437" s="15">
        <f t="shared" si="144"/>
        <v>0.93188154399553258</v>
      </c>
      <c r="N437" s="13">
        <f t="shared" si="145"/>
        <v>0</v>
      </c>
      <c r="O437" s="13">
        <f t="shared" si="146"/>
        <v>-46508.45914287027</v>
      </c>
      <c r="P437" s="15">
        <f t="shared" si="147"/>
        <v>-9.1766846721275525E-3</v>
      </c>
      <c r="Q437" s="7">
        <f t="shared" si="148"/>
        <v>5068111.2846920565</v>
      </c>
      <c r="R437" s="7">
        <f t="shared" si="149"/>
        <v>5114619.7438349267</v>
      </c>
      <c r="S437" s="13">
        <f>IF('BANCO DE DADOS'!$AD$32="Sim",R437,Q437)</f>
        <v>5114619.7438349267</v>
      </c>
      <c r="T437" s="9">
        <f t="shared" si="150"/>
        <v>433</v>
      </c>
      <c r="U437" s="18">
        <f t="shared" ca="1" si="135"/>
        <v>57862</v>
      </c>
    </row>
    <row r="438" spans="2:21" x14ac:dyDescent="0.2">
      <c r="B438" s="18">
        <f t="shared" ca="1" si="133"/>
        <v>57862</v>
      </c>
      <c r="C438" s="9">
        <f t="shared" si="136"/>
        <v>434</v>
      </c>
      <c r="D438" s="9"/>
      <c r="E438" s="13">
        <f t="shared" si="134"/>
        <v>800</v>
      </c>
      <c r="F438" s="14">
        <f t="shared" si="137"/>
        <v>349200</v>
      </c>
      <c r="G438" s="15">
        <f t="shared" si="138"/>
        <v>6.7622536621475618E-2</v>
      </c>
      <c r="H438" s="13">
        <f t="shared" si="139"/>
        <v>48090.258549866587</v>
      </c>
      <c r="I438" s="13">
        <f t="shared" si="140"/>
        <v>4767801.5432419218</v>
      </c>
      <c r="J438" s="15">
        <f t="shared" si="141"/>
        <v>0.93237746337852434</v>
      </c>
      <c r="K438" s="13">
        <f t="shared" si="142"/>
        <v>4814758.9025576543</v>
      </c>
      <c r="L438" s="13">
        <f t="shared" si="143"/>
        <v>435846878.82272249</v>
      </c>
      <c r="M438" s="15">
        <f t="shared" si="144"/>
        <v>0.93237746337852434</v>
      </c>
      <c r="N438" s="13">
        <f t="shared" si="145"/>
        <v>0</v>
      </c>
      <c r="O438" s="13">
        <f t="shared" si="146"/>
        <v>-46957.359315731563</v>
      </c>
      <c r="P438" s="15">
        <f t="shared" si="147"/>
        <v>-9.1767334676200428E-3</v>
      </c>
      <c r="Q438" s="7">
        <f t="shared" si="148"/>
        <v>5117001.5432419227</v>
      </c>
      <c r="R438" s="7">
        <f t="shared" si="149"/>
        <v>5163958.9025576543</v>
      </c>
      <c r="S438" s="13">
        <f>IF('BANCO DE DADOS'!$AD$32="Sim",R438,Q438)</f>
        <v>5163958.9025576543</v>
      </c>
      <c r="T438" s="9">
        <f t="shared" si="150"/>
        <v>434</v>
      </c>
      <c r="U438" s="18">
        <f t="shared" ca="1" si="135"/>
        <v>57892</v>
      </c>
    </row>
    <row r="439" spans="2:21" x14ac:dyDescent="0.2">
      <c r="B439" s="18">
        <f t="shared" ca="1" si="133"/>
        <v>57892</v>
      </c>
      <c r="C439" s="9">
        <f t="shared" si="136"/>
        <v>435</v>
      </c>
      <c r="D439" s="9"/>
      <c r="E439" s="13">
        <f t="shared" si="134"/>
        <v>800</v>
      </c>
      <c r="F439" s="14">
        <f t="shared" si="137"/>
        <v>350000</v>
      </c>
      <c r="G439" s="15">
        <f t="shared" si="138"/>
        <v>6.7129975633200584E-2</v>
      </c>
      <c r="H439" s="13">
        <f t="shared" si="139"/>
        <v>48554.168089764498</v>
      </c>
      <c r="I439" s="13">
        <f t="shared" si="140"/>
        <v>4816355.711331686</v>
      </c>
      <c r="J439" s="15">
        <f t="shared" si="141"/>
        <v>0.93287002436679944</v>
      </c>
      <c r="K439" s="13">
        <f t="shared" si="142"/>
        <v>4863766.2303410685</v>
      </c>
      <c r="L439" s="13">
        <f t="shared" si="143"/>
        <v>440710645.05306357</v>
      </c>
      <c r="M439" s="15">
        <f t="shared" si="144"/>
        <v>0.93287002436679944</v>
      </c>
      <c r="N439" s="13">
        <f t="shared" si="145"/>
        <v>0</v>
      </c>
      <c r="O439" s="13">
        <f t="shared" si="146"/>
        <v>-47410.519009381533</v>
      </c>
      <c r="P439" s="15">
        <f t="shared" si="147"/>
        <v>-9.176781789413592E-3</v>
      </c>
      <c r="Q439" s="7">
        <f t="shared" si="148"/>
        <v>5166355.7113316869</v>
      </c>
      <c r="R439" s="7">
        <f t="shared" si="149"/>
        <v>5213766.2303410685</v>
      </c>
      <c r="S439" s="13">
        <f>IF('BANCO DE DADOS'!$AD$32="Sim",R439,Q439)</f>
        <v>5213766.2303410685</v>
      </c>
      <c r="T439" s="9">
        <f t="shared" si="150"/>
        <v>435</v>
      </c>
      <c r="U439" s="18">
        <f t="shared" ca="1" si="135"/>
        <v>57923</v>
      </c>
    </row>
    <row r="440" spans="2:21" x14ac:dyDescent="0.2">
      <c r="B440" s="18">
        <f t="shared" ca="1" si="133"/>
        <v>57923</v>
      </c>
      <c r="C440" s="9">
        <f t="shared" si="136"/>
        <v>436</v>
      </c>
      <c r="D440" s="9"/>
      <c r="E440" s="13">
        <f t="shared" si="134"/>
        <v>800</v>
      </c>
      <c r="F440" s="14">
        <f t="shared" si="137"/>
        <v>350800</v>
      </c>
      <c r="G440" s="15">
        <f t="shared" si="138"/>
        <v>6.6640752892628705E-2</v>
      </c>
      <c r="H440" s="13">
        <f t="shared" si="139"/>
        <v>49022.479571226875</v>
      </c>
      <c r="I440" s="13">
        <f t="shared" si="140"/>
        <v>4865378.190902913</v>
      </c>
      <c r="J440" s="15">
        <f t="shared" si="141"/>
        <v>0.93335924710737128</v>
      </c>
      <c r="K440" s="13">
        <f t="shared" si="142"/>
        <v>4913246.1695444444</v>
      </c>
      <c r="L440" s="13">
        <f t="shared" si="143"/>
        <v>445623891.22260803</v>
      </c>
      <c r="M440" s="15">
        <f t="shared" si="144"/>
        <v>0.93335924710737128</v>
      </c>
      <c r="N440" s="13">
        <f t="shared" si="145"/>
        <v>0</v>
      </c>
      <c r="O440" s="13">
        <f t="shared" si="146"/>
        <v>-47867.978641530499</v>
      </c>
      <c r="P440" s="15">
        <f t="shared" si="147"/>
        <v>-9.1768296422489754E-3</v>
      </c>
      <c r="Q440" s="7">
        <f t="shared" si="148"/>
        <v>5216178.1909029139</v>
      </c>
      <c r="R440" s="7">
        <f t="shared" si="149"/>
        <v>5264046.1695444444</v>
      </c>
      <c r="S440" s="13">
        <f>IF('BANCO DE DADOS'!$AD$32="Sim",R440,Q440)</f>
        <v>5264046.1695444444</v>
      </c>
      <c r="T440" s="9">
        <f t="shared" si="150"/>
        <v>436</v>
      </c>
      <c r="U440" s="18">
        <f t="shared" ca="1" si="135"/>
        <v>57954</v>
      </c>
    </row>
    <row r="441" spans="2:21" x14ac:dyDescent="0.2">
      <c r="B441" s="18">
        <f t="shared" ca="1" si="133"/>
        <v>57954</v>
      </c>
      <c r="C441" s="9">
        <f t="shared" si="136"/>
        <v>437</v>
      </c>
      <c r="D441" s="9"/>
      <c r="E441" s="13">
        <f t="shared" si="134"/>
        <v>800</v>
      </c>
      <c r="F441" s="14">
        <f t="shared" si="137"/>
        <v>351600</v>
      </c>
      <c r="G441" s="15">
        <f t="shared" si="138"/>
        <v>6.6154848347050016E-2</v>
      </c>
      <c r="H441" s="13">
        <f t="shared" si="139"/>
        <v>49495.234763365741</v>
      </c>
      <c r="I441" s="13">
        <f t="shared" si="140"/>
        <v>4914873.4256662792</v>
      </c>
      <c r="J441" s="15">
        <f t="shared" si="141"/>
        <v>0.93384515165295001</v>
      </c>
      <c r="K441" s="13">
        <f t="shared" si="142"/>
        <v>4963203.2046796847</v>
      </c>
      <c r="L441" s="13">
        <f t="shared" si="143"/>
        <v>450587094.4272877</v>
      </c>
      <c r="M441" s="15">
        <f t="shared" si="144"/>
        <v>0.93384515165295001</v>
      </c>
      <c r="N441" s="13">
        <f t="shared" si="145"/>
        <v>0</v>
      </c>
      <c r="O441" s="13">
        <f t="shared" si="146"/>
        <v>-48329.779013404623</v>
      </c>
      <c r="P441" s="15">
        <f t="shared" si="147"/>
        <v>-9.1768770308169271E-3</v>
      </c>
      <c r="Q441" s="7">
        <f t="shared" si="148"/>
        <v>5266473.4256662801</v>
      </c>
      <c r="R441" s="7">
        <f t="shared" si="149"/>
        <v>5314803.2046796847</v>
      </c>
      <c r="S441" s="13">
        <f>IF('BANCO DE DADOS'!$AD$32="Sim",R441,Q441)</f>
        <v>5314803.2046796847</v>
      </c>
      <c r="T441" s="9">
        <f t="shared" si="150"/>
        <v>437</v>
      </c>
      <c r="U441" s="18">
        <f t="shared" ca="1" si="135"/>
        <v>57984</v>
      </c>
    </row>
    <row r="442" spans="2:21" x14ac:dyDescent="0.2">
      <c r="B442" s="18">
        <f t="shared" ca="1" si="133"/>
        <v>57984</v>
      </c>
      <c r="C442" s="9">
        <f t="shared" si="136"/>
        <v>438</v>
      </c>
      <c r="D442" s="9"/>
      <c r="E442" s="13">
        <f t="shared" si="134"/>
        <v>800</v>
      </c>
      <c r="F442" s="14">
        <f t="shared" si="137"/>
        <v>352400</v>
      </c>
      <c r="G442" s="15">
        <f t="shared" si="138"/>
        <v>6.5672242037891196E-2</v>
      </c>
      <c r="H442" s="13">
        <f t="shared" si="139"/>
        <v>49972.475831631571</v>
      </c>
      <c r="I442" s="13">
        <f t="shared" si="140"/>
        <v>4964845.9014979107</v>
      </c>
      <c r="J442" s="15">
        <f t="shared" si="141"/>
        <v>0.93432775796210876</v>
      </c>
      <c r="K442" s="13">
        <f t="shared" si="142"/>
        <v>5013641.8628112962</v>
      </c>
      <c r="L442" s="13">
        <f t="shared" si="143"/>
        <v>455600736.29009897</v>
      </c>
      <c r="M442" s="15">
        <f t="shared" si="144"/>
        <v>0.93432775796210876</v>
      </c>
      <c r="N442" s="13">
        <f t="shared" si="145"/>
        <v>0</v>
      </c>
      <c r="O442" s="13">
        <f t="shared" si="146"/>
        <v>-48795.961313384585</v>
      </c>
      <c r="P442" s="15">
        <f t="shared" si="147"/>
        <v>-9.1769239597586337E-3</v>
      </c>
      <c r="Q442" s="7">
        <f t="shared" si="148"/>
        <v>5317245.9014979117</v>
      </c>
      <c r="R442" s="7">
        <f t="shared" si="149"/>
        <v>5366041.8628112962</v>
      </c>
      <c r="S442" s="13">
        <f>IF('BANCO DE DADOS'!$AD$32="Sim",R442,Q442)</f>
        <v>5366041.8628112962</v>
      </c>
      <c r="T442" s="9">
        <f t="shared" si="150"/>
        <v>438</v>
      </c>
      <c r="U442" s="18">
        <f t="shared" ca="1" si="135"/>
        <v>58015</v>
      </c>
    </row>
    <row r="443" spans="2:21" x14ac:dyDescent="0.2">
      <c r="B443" s="18">
        <f t="shared" ca="1" si="133"/>
        <v>58015</v>
      </c>
      <c r="C443" s="9">
        <f t="shared" si="136"/>
        <v>439</v>
      </c>
      <c r="D443" s="9"/>
      <c r="E443" s="13">
        <f t="shared" si="134"/>
        <v>800</v>
      </c>
      <c r="F443" s="14">
        <f t="shared" si="137"/>
        <v>353200</v>
      </c>
      <c r="G443" s="15">
        <f t="shared" si="138"/>
        <v>6.5192914100545563E-2</v>
      </c>
      <c r="H443" s="13">
        <f t="shared" si="139"/>
        <v>50454.245341574038</v>
      </c>
      <c r="I443" s="13">
        <f t="shared" si="140"/>
        <v>5015300.1468394846</v>
      </c>
      <c r="J443" s="15">
        <f t="shared" si="141"/>
        <v>0.93480708589945438</v>
      </c>
      <c r="K443" s="13">
        <f t="shared" si="142"/>
        <v>5064566.7139601642</v>
      </c>
      <c r="L443" s="13">
        <f t="shared" si="143"/>
        <v>460665303.00405914</v>
      </c>
      <c r="M443" s="15">
        <f t="shared" si="144"/>
        <v>0.93480708589945438</v>
      </c>
      <c r="N443" s="13">
        <f t="shared" si="145"/>
        <v>0</v>
      </c>
      <c r="O443" s="13">
        <f t="shared" si="146"/>
        <v>-49266.567120678723</v>
      </c>
      <c r="P443" s="15">
        <f t="shared" si="147"/>
        <v>-9.1769704336662206E-3</v>
      </c>
      <c r="Q443" s="7">
        <f t="shared" si="148"/>
        <v>5368500.1468394855</v>
      </c>
      <c r="R443" s="7">
        <f t="shared" si="149"/>
        <v>5417766.7139601642</v>
      </c>
      <c r="S443" s="13">
        <f>IF('BANCO DE DADOS'!$AD$32="Sim",R443,Q443)</f>
        <v>5417766.7139601642</v>
      </c>
      <c r="T443" s="9">
        <f t="shared" si="150"/>
        <v>439</v>
      </c>
      <c r="U443" s="18">
        <f t="shared" ca="1" si="135"/>
        <v>58045</v>
      </c>
    </row>
    <row r="444" spans="2:21" x14ac:dyDescent="0.2">
      <c r="B444" s="18">
        <f t="shared" ca="1" si="133"/>
        <v>58045</v>
      </c>
      <c r="C444" s="9">
        <f t="shared" si="136"/>
        <v>440</v>
      </c>
      <c r="D444" s="9"/>
      <c r="E444" s="13">
        <f t="shared" si="134"/>
        <v>800</v>
      </c>
      <c r="F444" s="14">
        <f t="shared" si="137"/>
        <v>354000</v>
      </c>
      <c r="G444" s="15">
        <f t="shared" si="138"/>
        <v>6.4716844764200351E-2</v>
      </c>
      <c r="H444" s="13">
        <f t="shared" si="139"/>
        <v>50940.586262638557</v>
      </c>
      <c r="I444" s="13">
        <f t="shared" si="140"/>
        <v>5066240.7331021233</v>
      </c>
      <c r="J444" s="15">
        <f t="shared" si="141"/>
        <v>0.93528315523579963</v>
      </c>
      <c r="K444" s="13">
        <f t="shared" si="142"/>
        <v>5115982.3715111567</v>
      </c>
      <c r="L444" s="13">
        <f t="shared" si="143"/>
        <v>465781285.3755703</v>
      </c>
      <c r="M444" s="15">
        <f t="shared" si="144"/>
        <v>0.93528315523579963</v>
      </c>
      <c r="N444" s="13">
        <f t="shared" si="145"/>
        <v>0</v>
      </c>
      <c r="O444" s="13">
        <f t="shared" si="146"/>
        <v>-49741.638409032486</v>
      </c>
      <c r="P444" s="15">
        <f t="shared" si="147"/>
        <v>-9.1770164570834922E-3</v>
      </c>
      <c r="Q444" s="7">
        <f t="shared" si="148"/>
        <v>5420240.7331021242</v>
      </c>
      <c r="R444" s="7">
        <f t="shared" si="149"/>
        <v>5469982.3715111567</v>
      </c>
      <c r="S444" s="13">
        <f>IF('BANCO DE DADOS'!$AD$32="Sim",R444,Q444)</f>
        <v>5469982.3715111567</v>
      </c>
      <c r="T444" s="9">
        <f t="shared" si="150"/>
        <v>440</v>
      </c>
      <c r="U444" s="18">
        <f t="shared" ca="1" si="135"/>
        <v>58076</v>
      </c>
    </row>
    <row r="445" spans="2:21" x14ac:dyDescent="0.2">
      <c r="B445" s="18">
        <f t="shared" ca="1" si="133"/>
        <v>58076</v>
      </c>
      <c r="C445" s="9">
        <f t="shared" si="136"/>
        <v>441</v>
      </c>
      <c r="D445" s="9"/>
      <c r="E445" s="13">
        <f t="shared" si="134"/>
        <v>800</v>
      </c>
      <c r="F445" s="14">
        <f t="shared" si="137"/>
        <v>354800</v>
      </c>
      <c r="G445" s="15">
        <f t="shared" si="138"/>
        <v>6.4244014351661147E-2</v>
      </c>
      <c r="H445" s="13">
        <f t="shared" si="139"/>
        <v>51431.541971998668</v>
      </c>
      <c r="I445" s="13">
        <f t="shared" si="140"/>
        <v>5117672.2750741215</v>
      </c>
      <c r="J445" s="15">
        <f t="shared" si="141"/>
        <v>0.93575598564833884</v>
      </c>
      <c r="K445" s="13">
        <f t="shared" si="142"/>
        <v>5167893.492624593</v>
      </c>
      <c r="L445" s="13">
        <f t="shared" si="143"/>
        <v>470949178.86819488</v>
      </c>
      <c r="M445" s="15">
        <f t="shared" si="144"/>
        <v>0.93575598564833884</v>
      </c>
      <c r="N445" s="13">
        <f t="shared" si="145"/>
        <v>0</v>
      </c>
      <c r="O445" s="13">
        <f t="shared" si="146"/>
        <v>-50221.217550470494</v>
      </c>
      <c r="P445" s="15">
        <f t="shared" si="147"/>
        <v>-9.1770620345061997E-3</v>
      </c>
      <c r="Q445" s="7">
        <f t="shared" si="148"/>
        <v>5472472.2750741225</v>
      </c>
      <c r="R445" s="7">
        <f t="shared" si="149"/>
        <v>5522693.492624593</v>
      </c>
      <c r="S445" s="13">
        <f>IF('BANCO DE DADOS'!$AD$32="Sim",R445,Q445)</f>
        <v>5522693.492624593</v>
      </c>
      <c r="T445" s="9">
        <f t="shared" si="150"/>
        <v>441</v>
      </c>
      <c r="U445" s="18">
        <f t="shared" ca="1" si="135"/>
        <v>58107</v>
      </c>
    </row>
    <row r="446" spans="2:21" x14ac:dyDescent="0.2">
      <c r="B446" s="18">
        <f t="shared" ca="1" si="133"/>
        <v>58107</v>
      </c>
      <c r="C446" s="9">
        <f t="shared" si="136"/>
        <v>442</v>
      </c>
      <c r="D446" s="9"/>
      <c r="E446" s="13">
        <f t="shared" si="134"/>
        <v>800</v>
      </c>
      <c r="F446" s="14">
        <f t="shared" si="137"/>
        <v>355600</v>
      </c>
      <c r="G446" s="15">
        <f t="shared" si="138"/>
        <v>6.3774403279173608E-2</v>
      </c>
      <c r="H446" s="13">
        <f t="shared" si="139"/>
        <v>51927.15625842494</v>
      </c>
      <c r="I446" s="13">
        <f t="shared" si="140"/>
        <v>5169599.4313325463</v>
      </c>
      <c r="J446" s="15">
        <f t="shared" si="141"/>
        <v>0.93622559672082639</v>
      </c>
      <c r="K446" s="13">
        <f t="shared" si="142"/>
        <v>5220304.7786516249</v>
      </c>
      <c r="L446" s="13">
        <f t="shared" si="143"/>
        <v>476169483.64684653</v>
      </c>
      <c r="M446" s="15">
        <f t="shared" si="144"/>
        <v>0.93622559672082639</v>
      </c>
      <c r="N446" s="13">
        <f t="shared" si="145"/>
        <v>0</v>
      </c>
      <c r="O446" s="13">
        <f t="shared" si="146"/>
        <v>-50705.3473190777</v>
      </c>
      <c r="P446" s="15">
        <f t="shared" si="147"/>
        <v>-9.1771071703829477E-3</v>
      </c>
      <c r="Q446" s="7">
        <f t="shared" si="148"/>
        <v>5525199.4313325472</v>
      </c>
      <c r="R446" s="7">
        <f t="shared" si="149"/>
        <v>5575904.7786516249</v>
      </c>
      <c r="S446" s="13">
        <f>IF('BANCO DE DADOS'!$AD$32="Sim",R446,Q446)</f>
        <v>5575904.7786516249</v>
      </c>
      <c r="T446" s="9">
        <f t="shared" si="150"/>
        <v>442</v>
      </c>
      <c r="U446" s="18">
        <f t="shared" ca="1" si="135"/>
        <v>58135</v>
      </c>
    </row>
    <row r="447" spans="2:21" x14ac:dyDescent="0.2">
      <c r="B447" s="18">
        <f t="shared" ca="1" si="133"/>
        <v>58135</v>
      </c>
      <c r="C447" s="9">
        <f t="shared" si="136"/>
        <v>443</v>
      </c>
      <c r="D447" s="9"/>
      <c r="E447" s="13">
        <f t="shared" si="134"/>
        <v>800</v>
      </c>
      <c r="F447" s="14">
        <f t="shared" si="137"/>
        <v>356400</v>
      </c>
      <c r="G447" s="15">
        <f t="shared" si="138"/>
        <v>6.3307992056242449E-2</v>
      </c>
      <c r="H447" s="13">
        <f t="shared" si="139"/>
        <v>52427.473326190535</v>
      </c>
      <c r="I447" s="13">
        <f t="shared" si="140"/>
        <v>5222026.9046587367</v>
      </c>
      <c r="J447" s="15">
        <f t="shared" si="141"/>
        <v>0.93669200794375751</v>
      </c>
      <c r="K447" s="13">
        <f t="shared" si="142"/>
        <v>5273220.9755535498</v>
      </c>
      <c r="L447" s="13">
        <f t="shared" si="143"/>
        <v>481442704.6224001</v>
      </c>
      <c r="M447" s="15">
        <f t="shared" si="144"/>
        <v>0.93669200794375751</v>
      </c>
      <c r="N447" s="13">
        <f t="shared" si="145"/>
        <v>0</v>
      </c>
      <c r="O447" s="13">
        <f t="shared" si="146"/>
        <v>-51194.070894812234</v>
      </c>
      <c r="P447" s="15">
        <f t="shared" si="147"/>
        <v>-9.1771518691153402E-3</v>
      </c>
      <c r="Q447" s="7">
        <f t="shared" si="148"/>
        <v>5578426.9046587376</v>
      </c>
      <c r="R447" s="7">
        <f t="shared" si="149"/>
        <v>5629620.9755535498</v>
      </c>
      <c r="S447" s="13">
        <f>IF('BANCO DE DADOS'!$AD$32="Sim",R447,Q447)</f>
        <v>5629620.9755535498</v>
      </c>
      <c r="T447" s="9">
        <f t="shared" si="150"/>
        <v>443</v>
      </c>
      <c r="U447" s="18">
        <f t="shared" ca="1" si="135"/>
        <v>58166</v>
      </c>
    </row>
    <row r="448" spans="2:21" x14ac:dyDescent="0.2">
      <c r="B448" s="18">
        <f t="shared" ca="1" si="133"/>
        <v>58166</v>
      </c>
      <c r="C448" s="9">
        <f t="shared" si="136"/>
        <v>444</v>
      </c>
      <c r="D448" s="9">
        <v>37</v>
      </c>
      <c r="E448" s="13">
        <f t="shared" si="134"/>
        <v>800</v>
      </c>
      <c r="F448" s="14">
        <f t="shared" si="137"/>
        <v>357200</v>
      </c>
      <c r="G448" s="15">
        <f t="shared" si="138"/>
        <v>6.2844761285447762E-2</v>
      </c>
      <c r="H448" s="13">
        <f t="shared" si="139"/>
        <v>52932.5377990138</v>
      </c>
      <c r="I448" s="13">
        <f t="shared" si="140"/>
        <v>5274959.4424577504</v>
      </c>
      <c r="J448" s="15">
        <f t="shared" si="141"/>
        <v>0.9371552387145522</v>
      </c>
      <c r="K448" s="13">
        <f t="shared" si="142"/>
        <v>5326646.8743251106</v>
      </c>
      <c r="L448" s="13">
        <f t="shared" si="143"/>
        <v>486769351.4967252</v>
      </c>
      <c r="M448" s="15">
        <f t="shared" si="144"/>
        <v>0.9371552387145522</v>
      </c>
      <c r="N448" s="13">
        <f t="shared" si="145"/>
        <v>0</v>
      </c>
      <c r="O448" s="13">
        <f t="shared" si="146"/>
        <v>-51687.431867359206</v>
      </c>
      <c r="P448" s="15">
        <f t="shared" si="147"/>
        <v>-9.1771961350589782E-3</v>
      </c>
      <c r="Q448" s="7">
        <f t="shared" si="148"/>
        <v>5632159.4424577514</v>
      </c>
      <c r="R448" s="7">
        <f t="shared" si="149"/>
        <v>5683846.8743251106</v>
      </c>
      <c r="S448" s="13">
        <f>IF('BANCO DE DADOS'!$AD$32="Sim",R448,Q448)</f>
        <v>5683846.8743251106</v>
      </c>
      <c r="T448" s="9">
        <f t="shared" si="150"/>
        <v>444</v>
      </c>
      <c r="U448" s="18">
        <f t="shared" ca="1" si="135"/>
        <v>58196</v>
      </c>
    </row>
    <row r="449" spans="2:21" x14ac:dyDescent="0.2">
      <c r="B449" s="18">
        <f t="shared" ca="1" si="133"/>
        <v>58196</v>
      </c>
      <c r="C449" s="9">
        <f t="shared" si="136"/>
        <v>445</v>
      </c>
      <c r="D449" s="9"/>
      <c r="E449" s="13">
        <f t="shared" si="134"/>
        <v>800</v>
      </c>
      <c r="F449" s="14">
        <f t="shared" si="137"/>
        <v>358000</v>
      </c>
      <c r="G449" s="15">
        <f t="shared" si="138"/>
        <v>6.2384691662258789E-2</v>
      </c>
      <c r="H449" s="13">
        <f t="shared" si="139"/>
        <v>53442.394724038299</v>
      </c>
      <c r="I449" s="13">
        <f t="shared" si="140"/>
        <v>5328401.8371817889</v>
      </c>
      <c r="J449" s="15">
        <f t="shared" si="141"/>
        <v>0.9376153083377412</v>
      </c>
      <c r="K449" s="13">
        <f t="shared" si="142"/>
        <v>5380587.311421806</v>
      </c>
      <c r="L449" s="13">
        <f t="shared" si="143"/>
        <v>492149938.80814701</v>
      </c>
      <c r="M449" s="15">
        <f t="shared" si="144"/>
        <v>0.9376153083377412</v>
      </c>
      <c r="N449" s="13">
        <f t="shared" si="145"/>
        <v>0</v>
      </c>
      <c r="O449" s="13">
        <f t="shared" si="146"/>
        <v>-52185.474240016192</v>
      </c>
      <c r="P449" s="15">
        <f t="shared" si="147"/>
        <v>-9.1772399725235706E-3</v>
      </c>
      <c r="Q449" s="7">
        <f t="shared" si="148"/>
        <v>5686401.8371817898</v>
      </c>
      <c r="R449" s="7">
        <f t="shared" si="149"/>
        <v>5738587.311421806</v>
      </c>
      <c r="S449" s="13">
        <f>IF('BANCO DE DADOS'!$AD$32="Sim",R449,Q449)</f>
        <v>5738587.311421806</v>
      </c>
      <c r="T449" s="9">
        <f t="shared" si="150"/>
        <v>445</v>
      </c>
      <c r="U449" s="18">
        <f t="shared" ca="1" si="135"/>
        <v>58227</v>
      </c>
    </row>
    <row r="450" spans="2:21" x14ac:dyDescent="0.2">
      <c r="B450" s="18">
        <f t="shared" ca="1" si="133"/>
        <v>58227</v>
      </c>
      <c r="C450" s="9">
        <f t="shared" si="136"/>
        <v>446</v>
      </c>
      <c r="D450" s="9"/>
      <c r="E450" s="13">
        <f t="shared" si="134"/>
        <v>800</v>
      </c>
      <c r="F450" s="14">
        <f t="shared" si="137"/>
        <v>358800</v>
      </c>
      <c r="G450" s="15">
        <f t="shared" si="138"/>
        <v>6.1927763974844958E-2</v>
      </c>
      <c r="H450" s="13">
        <f t="shared" si="139"/>
        <v>53957.089575850616</v>
      </c>
      <c r="I450" s="13">
        <f t="shared" si="140"/>
        <v>5382358.9267576393</v>
      </c>
      <c r="J450" s="15">
        <f t="shared" si="141"/>
        <v>0.93807223602515499</v>
      </c>
      <c r="K450" s="13">
        <f t="shared" si="142"/>
        <v>5435047.1691912608</v>
      </c>
      <c r="L450" s="13">
        <f t="shared" si="143"/>
        <v>497584985.97733825</v>
      </c>
      <c r="M450" s="15">
        <f t="shared" si="144"/>
        <v>0.93807223602515499</v>
      </c>
      <c r="N450" s="13">
        <f t="shared" si="145"/>
        <v>0</v>
      </c>
      <c r="O450" s="13">
        <f t="shared" si="146"/>
        <v>-52688.242433620617</v>
      </c>
      <c r="P450" s="15">
        <f t="shared" si="147"/>
        <v>-9.1772833857739367E-3</v>
      </c>
      <c r="Q450" s="7">
        <f t="shared" si="148"/>
        <v>5741158.9267576402</v>
      </c>
      <c r="R450" s="7">
        <f t="shared" si="149"/>
        <v>5793847.1691912608</v>
      </c>
      <c r="S450" s="13">
        <f>IF('BANCO DE DADOS'!$AD$32="Sim",R450,Q450)</f>
        <v>5793847.1691912608</v>
      </c>
      <c r="T450" s="9">
        <f t="shared" si="150"/>
        <v>446</v>
      </c>
      <c r="U450" s="18">
        <f t="shared" ca="1" si="135"/>
        <v>58257</v>
      </c>
    </row>
    <row r="451" spans="2:21" x14ac:dyDescent="0.2">
      <c r="B451" s="18">
        <f t="shared" ca="1" si="133"/>
        <v>58257</v>
      </c>
      <c r="C451" s="9">
        <f t="shared" si="136"/>
        <v>447</v>
      </c>
      <c r="D451" s="9"/>
      <c r="E451" s="13">
        <f t="shared" si="134"/>
        <v>800</v>
      </c>
      <c r="F451" s="14">
        <f t="shared" si="137"/>
        <v>359600</v>
      </c>
      <c r="G451" s="15">
        <f t="shared" si="138"/>
        <v>6.1473959103884555E-2</v>
      </c>
      <c r="H451" s="13">
        <f t="shared" si="139"/>
        <v>54476.66826053628</v>
      </c>
      <c r="I451" s="13">
        <f t="shared" si="140"/>
        <v>5436835.5950181754</v>
      </c>
      <c r="J451" s="15">
        <f t="shared" si="141"/>
        <v>0.93852604089611547</v>
      </c>
      <c r="K451" s="13">
        <f t="shared" si="142"/>
        <v>5490031.3763086842</v>
      </c>
      <c r="L451" s="13">
        <f t="shared" si="143"/>
        <v>503075017.35364693</v>
      </c>
      <c r="M451" s="15">
        <f t="shared" si="144"/>
        <v>0.93852604089611547</v>
      </c>
      <c r="N451" s="13">
        <f t="shared" si="145"/>
        <v>0</v>
      </c>
      <c r="O451" s="13">
        <f t="shared" si="146"/>
        <v>-53195.781290507875</v>
      </c>
      <c r="P451" s="15">
        <f t="shared" si="147"/>
        <v>-9.177326379029847E-3</v>
      </c>
      <c r="Q451" s="7">
        <f t="shared" si="148"/>
        <v>5796435.5950181764</v>
      </c>
      <c r="R451" s="7">
        <f t="shared" si="149"/>
        <v>5849631.3763086842</v>
      </c>
      <c r="S451" s="13">
        <f>IF('BANCO DE DADOS'!$AD$32="Sim",R451,Q451)</f>
        <v>5849631.3763086842</v>
      </c>
      <c r="T451" s="9">
        <f t="shared" si="150"/>
        <v>447</v>
      </c>
      <c r="U451" s="18">
        <f t="shared" ca="1" si="135"/>
        <v>58288</v>
      </c>
    </row>
    <row r="452" spans="2:21" x14ac:dyDescent="0.2">
      <c r="B452" s="18">
        <f t="shared" ca="1" si="133"/>
        <v>58288</v>
      </c>
      <c r="C452" s="9">
        <f t="shared" si="136"/>
        <v>448</v>
      </c>
      <c r="D452" s="9"/>
      <c r="E452" s="13">
        <f t="shared" si="134"/>
        <v>800</v>
      </c>
      <c r="F452" s="14">
        <f t="shared" si="137"/>
        <v>360400</v>
      </c>
      <c r="G452" s="15">
        <f t="shared" si="138"/>
        <v>6.1023258022370734E-2</v>
      </c>
      <c r="H452" s="13">
        <f t="shared" si="139"/>
        <v>55001.177119774147</v>
      </c>
      <c r="I452" s="13">
        <f t="shared" si="140"/>
        <v>5491836.7721379492</v>
      </c>
      <c r="J452" s="15">
        <f t="shared" si="141"/>
        <v>0.93897674197762926</v>
      </c>
      <c r="K452" s="13">
        <f t="shared" si="142"/>
        <v>5545544.9082164653</v>
      </c>
      <c r="L452" s="13">
        <f t="shared" si="143"/>
        <v>508620562.26186341</v>
      </c>
      <c r="M452" s="15">
        <f t="shared" si="144"/>
        <v>0.93897674197762926</v>
      </c>
      <c r="N452" s="13">
        <f t="shared" si="145"/>
        <v>0</v>
      </c>
      <c r="O452" s="13">
        <f t="shared" si="146"/>
        <v>-53708.13607851509</v>
      </c>
      <c r="P452" s="15">
        <f t="shared" si="147"/>
        <v>-9.1773689564672786E-3</v>
      </c>
      <c r="Q452" s="7">
        <f t="shared" si="148"/>
        <v>5852236.7721379502</v>
      </c>
      <c r="R452" s="7">
        <f t="shared" si="149"/>
        <v>5905944.9082164653</v>
      </c>
      <c r="S452" s="13">
        <f>IF('BANCO DE DADOS'!$AD$32="Sim",R452,Q452)</f>
        <v>5905944.9082164653</v>
      </c>
      <c r="T452" s="9">
        <f t="shared" si="150"/>
        <v>448</v>
      </c>
      <c r="U452" s="18">
        <f t="shared" ca="1" si="135"/>
        <v>58319</v>
      </c>
    </row>
    <row r="453" spans="2:21" x14ac:dyDescent="0.2">
      <c r="B453" s="18">
        <f t="shared" ca="1" si="133"/>
        <v>58319</v>
      </c>
      <c r="C453" s="9">
        <f t="shared" si="136"/>
        <v>449</v>
      </c>
      <c r="D453" s="9"/>
      <c r="E453" s="13">
        <f t="shared" si="134"/>
        <v>800</v>
      </c>
      <c r="F453" s="14">
        <f t="shared" si="137"/>
        <v>361200</v>
      </c>
      <c r="G453" s="15">
        <f t="shared" si="138"/>
        <v>6.0575641795415122E-2</v>
      </c>
      <c r="H453" s="13">
        <f t="shared" si="139"/>
        <v>55530.662934969674</v>
      </c>
      <c r="I453" s="13">
        <f t="shared" si="140"/>
        <v>5547367.4350729194</v>
      </c>
      <c r="J453" s="15">
        <f t="shared" si="141"/>
        <v>0.93942435820458492</v>
      </c>
      <c r="K453" s="13">
        <f t="shared" si="142"/>
        <v>5601592.787567934</v>
      </c>
      <c r="L453" s="13">
        <f t="shared" si="143"/>
        <v>514222155.04943132</v>
      </c>
      <c r="M453" s="15">
        <f t="shared" si="144"/>
        <v>0.93942435820458492</v>
      </c>
      <c r="N453" s="13">
        <f t="shared" si="145"/>
        <v>0</v>
      </c>
      <c r="O453" s="13">
        <f t="shared" si="146"/>
        <v>-54225.352495013736</v>
      </c>
      <c r="P453" s="15">
        <f t="shared" si="147"/>
        <v>-9.1774111222180741E-3</v>
      </c>
      <c r="Q453" s="7">
        <f t="shared" si="148"/>
        <v>5908567.4350729203</v>
      </c>
      <c r="R453" s="7">
        <f t="shared" si="149"/>
        <v>5962792.787567934</v>
      </c>
      <c r="S453" s="13">
        <f>IF('BANCO DE DADOS'!$AD$32="Sim",R453,Q453)</f>
        <v>5962792.787567934</v>
      </c>
      <c r="T453" s="9">
        <f t="shared" si="150"/>
        <v>449</v>
      </c>
      <c r="U453" s="18">
        <f t="shared" ca="1" si="135"/>
        <v>58349</v>
      </c>
    </row>
    <row r="454" spans="2:21" x14ac:dyDescent="0.2">
      <c r="B454" s="18">
        <f t="shared" ref="B454:B517" ca="1" si="151">DATE(YEAR(B453),MONTH(B453)+1,1)</f>
        <v>58349</v>
      </c>
      <c r="C454" s="9">
        <f t="shared" si="136"/>
        <v>450</v>
      </c>
      <c r="D454" s="9"/>
      <c r="E454" s="13">
        <f t="shared" ref="E454:E517" si="152">IF($AE$33,IF($AE$34,$E453*(1+Inflação)*(1+Crescimento_Salário),$E453*(1+Inflação)),IF($AE$34,$E453*(1+Crescimento_Salário),$E453))</f>
        <v>800</v>
      </c>
      <c r="F454" s="14">
        <f t="shared" si="137"/>
        <v>362000</v>
      </c>
      <c r="G454" s="15">
        <f t="shared" si="138"/>
        <v>6.0131091580049006E-2</v>
      </c>
      <c r="H454" s="13">
        <f t="shared" si="139"/>
        <v>56065.172931427398</v>
      </c>
      <c r="I454" s="13">
        <f t="shared" si="140"/>
        <v>5603432.6080043465</v>
      </c>
      <c r="J454" s="15">
        <f t="shared" si="141"/>
        <v>0.93986890841995097</v>
      </c>
      <c r="K454" s="13">
        <f t="shared" si="142"/>
        <v>5658180.0846753391</v>
      </c>
      <c r="L454" s="13">
        <f t="shared" si="143"/>
        <v>519880335.13410664</v>
      </c>
      <c r="M454" s="15">
        <f t="shared" si="144"/>
        <v>0.93986890841995097</v>
      </c>
      <c r="N454" s="13">
        <f t="shared" si="145"/>
        <v>0</v>
      </c>
      <c r="O454" s="13">
        <f t="shared" si="146"/>
        <v>-54747.476670991629</v>
      </c>
      <c r="P454" s="15">
        <f t="shared" si="147"/>
        <v>-9.1774528803715109E-3</v>
      </c>
      <c r="Q454" s="7">
        <f t="shared" si="148"/>
        <v>5965432.6080043474</v>
      </c>
      <c r="R454" s="7">
        <f t="shared" si="149"/>
        <v>6020180.0846753391</v>
      </c>
      <c r="S454" s="13">
        <f>IF('BANCO DE DADOS'!$AD$32="Sim",R454,Q454)</f>
        <v>6020180.0846753391</v>
      </c>
      <c r="T454" s="9">
        <f t="shared" si="150"/>
        <v>450</v>
      </c>
      <c r="U454" s="18">
        <f t="shared" ref="U454:U517" ca="1" si="153">DATE(YEAR(U453),MONTH(U453)+1,1)</f>
        <v>58380</v>
      </c>
    </row>
    <row r="455" spans="2:21" x14ac:dyDescent="0.2">
      <c r="B455" s="18">
        <f t="shared" ca="1" si="151"/>
        <v>58380</v>
      </c>
      <c r="C455" s="9">
        <f t="shared" ref="C455:C518" si="154">C454+1</f>
        <v>451</v>
      </c>
      <c r="D455" s="9"/>
      <c r="E455" s="13">
        <f t="shared" si="152"/>
        <v>800</v>
      </c>
      <c r="F455" s="14">
        <f t="shared" si="137"/>
        <v>362800</v>
      </c>
      <c r="G455" s="15">
        <f t="shared" si="138"/>
        <v>5.9689588625022078E-2</v>
      </c>
      <c r="H455" s="13">
        <f t="shared" si="139"/>
        <v>56604.754782562966</v>
      </c>
      <c r="I455" s="13">
        <f t="shared" si="140"/>
        <v>5660037.3627869096</v>
      </c>
      <c r="J455" s="15">
        <f t="shared" si="141"/>
        <v>0.94031041137497795</v>
      </c>
      <c r="K455" s="13">
        <f t="shared" si="142"/>
        <v>5715311.9179620715</v>
      </c>
      <c r="L455" s="13">
        <f t="shared" si="143"/>
        <v>525595647.05206871</v>
      </c>
      <c r="M455" s="15">
        <f t="shared" si="144"/>
        <v>0.94031041137497795</v>
      </c>
      <c r="N455" s="13">
        <f t="shared" si="145"/>
        <v>0</v>
      </c>
      <c r="O455" s="13">
        <f t="shared" si="146"/>
        <v>-55274.555175160989</v>
      </c>
      <c r="P455" s="15">
        <f t="shared" si="147"/>
        <v>-9.1774942349736859E-3</v>
      </c>
      <c r="Q455" s="7">
        <f t="shared" si="148"/>
        <v>6022837.3627869105</v>
      </c>
      <c r="R455" s="7">
        <f t="shared" si="149"/>
        <v>6078111.9179620715</v>
      </c>
      <c r="S455" s="13">
        <f>IF('BANCO DE DADOS'!$AD$32="Sim",R455,Q455)</f>
        <v>6078111.9179620715</v>
      </c>
      <c r="T455" s="9">
        <f t="shared" si="150"/>
        <v>451</v>
      </c>
      <c r="U455" s="18">
        <f t="shared" ca="1" si="153"/>
        <v>58410</v>
      </c>
    </row>
    <row r="456" spans="2:21" x14ac:dyDescent="0.2">
      <c r="B456" s="18">
        <f t="shared" ca="1" si="151"/>
        <v>58410</v>
      </c>
      <c r="C456" s="9">
        <f t="shared" si="154"/>
        <v>452</v>
      </c>
      <c r="D456" s="9"/>
      <c r="E456" s="13">
        <f t="shared" si="152"/>
        <v>800</v>
      </c>
      <c r="F456" s="14">
        <f t="shared" si="137"/>
        <v>363600</v>
      </c>
      <c r="G456" s="15">
        <f t="shared" si="138"/>
        <v>5.9251114270598863E-2</v>
      </c>
      <c r="H456" s="13">
        <f t="shared" si="139"/>
        <v>57149.45661415522</v>
      </c>
      <c r="I456" s="13">
        <f t="shared" si="140"/>
        <v>5717186.8194010649</v>
      </c>
      <c r="J456" s="15">
        <f t="shared" si="141"/>
        <v>0.94074888572940119</v>
      </c>
      <c r="K456" s="13">
        <f t="shared" si="142"/>
        <v>5772993.4544191826</v>
      </c>
      <c r="L456" s="13">
        <f t="shared" si="143"/>
        <v>531368640.50648791</v>
      </c>
      <c r="M456" s="15">
        <f t="shared" si="144"/>
        <v>0.94074888572940119</v>
      </c>
      <c r="N456" s="13">
        <f t="shared" si="145"/>
        <v>0</v>
      </c>
      <c r="O456" s="13">
        <f t="shared" si="146"/>
        <v>-55806.635018116795</v>
      </c>
      <c r="P456" s="15">
        <f t="shared" si="147"/>
        <v>-9.1775351900288352E-3</v>
      </c>
      <c r="Q456" s="7">
        <f t="shared" si="148"/>
        <v>6080786.8194010658</v>
      </c>
      <c r="R456" s="7">
        <f t="shared" si="149"/>
        <v>6136593.4544191826</v>
      </c>
      <c r="S456" s="13">
        <f>IF('BANCO DE DADOS'!$AD$32="Sim",R456,Q456)</f>
        <v>6136593.4544191826</v>
      </c>
      <c r="T456" s="9">
        <f t="shared" si="150"/>
        <v>452</v>
      </c>
      <c r="U456" s="18">
        <f t="shared" ca="1" si="153"/>
        <v>58441</v>
      </c>
    </row>
    <row r="457" spans="2:21" x14ac:dyDescent="0.2">
      <c r="B457" s="18">
        <f t="shared" ca="1" si="151"/>
        <v>58441</v>
      </c>
      <c r="C457" s="9">
        <f t="shared" si="154"/>
        <v>453</v>
      </c>
      <c r="D457" s="9"/>
      <c r="E457" s="13">
        <f t="shared" si="152"/>
        <v>800</v>
      </c>
      <c r="F457" s="14">
        <f t="shared" si="137"/>
        <v>364400</v>
      </c>
      <c r="G457" s="15">
        <f t="shared" si="138"/>
        <v>5.8815649948352804E-2</v>
      </c>
      <c r="H457" s="13">
        <f t="shared" si="139"/>
        <v>57699.327008638546</v>
      </c>
      <c r="I457" s="13">
        <f t="shared" si="140"/>
        <v>5774886.1464097034</v>
      </c>
      <c r="J457" s="15">
        <f t="shared" si="141"/>
        <v>0.94118435005164724</v>
      </c>
      <c r="K457" s="13">
        <f t="shared" si="142"/>
        <v>5831229.9100662312</v>
      </c>
      <c r="L457" s="13">
        <f t="shared" si="143"/>
        <v>537199870.41655409</v>
      </c>
      <c r="M457" s="15">
        <f t="shared" si="144"/>
        <v>0.94118435005164724</v>
      </c>
      <c r="N457" s="13">
        <f t="shared" si="145"/>
        <v>0</v>
      </c>
      <c r="O457" s="13">
        <f t="shared" si="146"/>
        <v>-56343.763656526804</v>
      </c>
      <c r="P457" s="15">
        <f t="shared" si="147"/>
        <v>-9.1775757494993154E-3</v>
      </c>
      <c r="Q457" s="7">
        <f t="shared" si="148"/>
        <v>6139286.1464097043</v>
      </c>
      <c r="R457" s="7">
        <f t="shared" si="149"/>
        <v>6195629.9100662312</v>
      </c>
      <c r="S457" s="13">
        <f>IF('BANCO DE DADOS'!$AD$32="Sim",R457,Q457)</f>
        <v>6195629.9100662312</v>
      </c>
      <c r="T457" s="9">
        <f t="shared" si="150"/>
        <v>453</v>
      </c>
      <c r="U457" s="18">
        <f t="shared" ca="1" si="153"/>
        <v>58472</v>
      </c>
    </row>
    <row r="458" spans="2:21" x14ac:dyDescent="0.2">
      <c r="B458" s="18">
        <f t="shared" ca="1" si="151"/>
        <v>58472</v>
      </c>
      <c r="C458" s="9">
        <f t="shared" si="154"/>
        <v>454</v>
      </c>
      <c r="D458" s="9"/>
      <c r="E458" s="13">
        <f t="shared" si="152"/>
        <v>800</v>
      </c>
      <c r="F458" s="14">
        <f t="shared" si="137"/>
        <v>365200</v>
      </c>
      <c r="G458" s="15">
        <f t="shared" si="138"/>
        <v>5.8383177180958062E-2</v>
      </c>
      <c r="H458" s="13">
        <f t="shared" si="139"/>
        <v>58254.415009435979</v>
      </c>
      <c r="I458" s="13">
        <f t="shared" si="140"/>
        <v>5833140.5614191396</v>
      </c>
      <c r="J458" s="15">
        <f t="shared" si="141"/>
        <v>0.94161682281904191</v>
      </c>
      <c r="K458" s="13">
        <f t="shared" si="142"/>
        <v>5890026.5504165068</v>
      </c>
      <c r="L458" s="13">
        <f t="shared" si="143"/>
        <v>543089896.96697056</v>
      </c>
      <c r="M458" s="15">
        <f t="shared" si="144"/>
        <v>0.94161682281904191</v>
      </c>
      <c r="N458" s="13">
        <f t="shared" si="145"/>
        <v>0</v>
      </c>
      <c r="O458" s="13">
        <f t="shared" si="146"/>
        <v>-56885.988997366279</v>
      </c>
      <c r="P458" s="15">
        <f t="shared" si="147"/>
        <v>-9.1776159173064149E-3</v>
      </c>
      <c r="Q458" s="7">
        <f t="shared" si="148"/>
        <v>6198340.5614191405</v>
      </c>
      <c r="R458" s="7">
        <f t="shared" si="149"/>
        <v>6255226.5504165068</v>
      </c>
      <c r="S458" s="13">
        <f>IF('BANCO DE DADOS'!$AD$32="Sim",R458,Q458)</f>
        <v>6255226.5504165068</v>
      </c>
      <c r="T458" s="9">
        <f t="shared" si="150"/>
        <v>454</v>
      </c>
      <c r="U458" s="18">
        <f t="shared" ca="1" si="153"/>
        <v>58501</v>
      </c>
    </row>
    <row r="459" spans="2:21" x14ac:dyDescent="0.2">
      <c r="B459" s="18">
        <f t="shared" ca="1" si="151"/>
        <v>58501</v>
      </c>
      <c r="C459" s="9">
        <f t="shared" si="154"/>
        <v>455</v>
      </c>
      <c r="D459" s="9"/>
      <c r="E459" s="13">
        <f t="shared" si="152"/>
        <v>800</v>
      </c>
      <c r="F459" s="14">
        <f t="shared" si="137"/>
        <v>366000</v>
      </c>
      <c r="G459" s="15">
        <f t="shared" si="138"/>
        <v>5.7953677581979106E-2</v>
      </c>
      <c r="H459" s="13">
        <f t="shared" si="139"/>
        <v>58814.770125333453</v>
      </c>
      <c r="I459" s="13">
        <f t="shared" si="140"/>
        <v>5891955.3315444728</v>
      </c>
      <c r="J459" s="15">
        <f t="shared" si="141"/>
        <v>0.94204632241802089</v>
      </c>
      <c r="K459" s="13">
        <f t="shared" si="142"/>
        <v>5949388.6909466628</v>
      </c>
      <c r="L459" s="13">
        <f t="shared" si="143"/>
        <v>549039285.65791726</v>
      </c>
      <c r="M459" s="15">
        <f t="shared" si="144"/>
        <v>0.94204632241802089</v>
      </c>
      <c r="N459" s="13">
        <f t="shared" si="145"/>
        <v>0</v>
      </c>
      <c r="O459" s="13">
        <f t="shared" si="146"/>
        <v>-57433.359402189031</v>
      </c>
      <c r="P459" s="15">
        <f t="shared" si="147"/>
        <v>-9.1776556973305178E-3</v>
      </c>
      <c r="Q459" s="7">
        <f t="shared" si="148"/>
        <v>6257955.3315444738</v>
      </c>
      <c r="R459" s="7">
        <f t="shared" si="149"/>
        <v>6315388.6909466628</v>
      </c>
      <c r="S459" s="13">
        <f>IF('BANCO DE DADOS'!$AD$32="Sim",R459,Q459)</f>
        <v>6315388.6909466628</v>
      </c>
      <c r="T459" s="9">
        <f t="shared" si="150"/>
        <v>455</v>
      </c>
      <c r="U459" s="18">
        <f t="shared" ca="1" si="153"/>
        <v>58532</v>
      </c>
    </row>
    <row r="460" spans="2:21" x14ac:dyDescent="0.2">
      <c r="B460" s="18">
        <f t="shared" ca="1" si="151"/>
        <v>58532</v>
      </c>
      <c r="C460" s="9">
        <f t="shared" si="154"/>
        <v>456</v>
      </c>
      <c r="D460" s="9">
        <v>38</v>
      </c>
      <c r="E460" s="13">
        <f t="shared" si="152"/>
        <v>800</v>
      </c>
      <c r="F460" s="14">
        <f t="shared" si="137"/>
        <v>366800</v>
      </c>
      <c r="G460" s="15">
        <f t="shared" si="138"/>
        <v>5.7527132855658053E-2</v>
      </c>
      <c r="H460" s="13">
        <f t="shared" si="139"/>
        <v>59380.442334895502</v>
      </c>
      <c r="I460" s="13">
        <f t="shared" si="140"/>
        <v>5951335.7738793688</v>
      </c>
      <c r="J460" s="15">
        <f t="shared" si="141"/>
        <v>0.94247286714434197</v>
      </c>
      <c r="K460" s="13">
        <f t="shared" si="142"/>
        <v>6009321.697570811</v>
      </c>
      <c r="L460" s="13">
        <f t="shared" si="143"/>
        <v>555048607.35548806</v>
      </c>
      <c r="M460" s="15">
        <f t="shared" si="144"/>
        <v>0.94247286714434197</v>
      </c>
      <c r="N460" s="13">
        <f t="shared" si="145"/>
        <v>0</v>
      </c>
      <c r="O460" s="13">
        <f t="shared" si="146"/>
        <v>-57985.923691441305</v>
      </c>
      <c r="P460" s="15">
        <f t="shared" si="147"/>
        <v>-9.1776950934116495E-3</v>
      </c>
      <c r="Q460" s="7">
        <f t="shared" si="148"/>
        <v>6318135.7738793697</v>
      </c>
      <c r="R460" s="7">
        <f t="shared" si="149"/>
        <v>6376121.697570811</v>
      </c>
      <c r="S460" s="13">
        <f>IF('BANCO DE DADOS'!$AD$32="Sim",R460,Q460)</f>
        <v>6376121.697570811</v>
      </c>
      <c r="T460" s="9">
        <f t="shared" si="150"/>
        <v>456</v>
      </c>
      <c r="U460" s="18">
        <f t="shared" ca="1" si="153"/>
        <v>58562</v>
      </c>
    </row>
    <row r="461" spans="2:21" x14ac:dyDescent="0.2">
      <c r="B461" s="18">
        <f t="shared" ca="1" si="151"/>
        <v>58562</v>
      </c>
      <c r="C461" s="9">
        <f t="shared" si="154"/>
        <v>457</v>
      </c>
      <c r="D461" s="9"/>
      <c r="E461" s="13">
        <f t="shared" si="152"/>
        <v>800</v>
      </c>
      <c r="F461" s="14">
        <f t="shared" si="137"/>
        <v>367600</v>
      </c>
      <c r="G461" s="15">
        <f t="shared" si="138"/>
        <v>5.7103524796699834E-2</v>
      </c>
      <c r="H461" s="13">
        <f t="shared" si="139"/>
        <v>59951.482090922946</v>
      </c>
      <c r="I461" s="13">
        <f t="shared" si="140"/>
        <v>6011287.2559702918</v>
      </c>
      <c r="J461" s="15">
        <f t="shared" si="141"/>
        <v>0.94289647520330022</v>
      </c>
      <c r="K461" s="13">
        <f t="shared" si="142"/>
        <v>6069830.9871191103</v>
      </c>
      <c r="L461" s="13">
        <f t="shared" si="143"/>
        <v>561118438.34260714</v>
      </c>
      <c r="M461" s="15">
        <f t="shared" si="144"/>
        <v>0.94289647520330022</v>
      </c>
      <c r="N461" s="13">
        <f t="shared" si="145"/>
        <v>0</v>
      </c>
      <c r="O461" s="13">
        <f t="shared" si="146"/>
        <v>-58543.731148817576</v>
      </c>
      <c r="P461" s="15">
        <f t="shared" si="147"/>
        <v>-9.1777341093501556E-3</v>
      </c>
      <c r="Q461" s="7">
        <f t="shared" si="148"/>
        <v>6378887.2559702927</v>
      </c>
      <c r="R461" s="7">
        <f t="shared" si="149"/>
        <v>6437430.9871191103</v>
      </c>
      <c r="S461" s="13">
        <f>IF('BANCO DE DADOS'!$AD$32="Sim",R461,Q461)</f>
        <v>6437430.9871191103</v>
      </c>
      <c r="T461" s="9">
        <f t="shared" si="150"/>
        <v>457</v>
      </c>
      <c r="U461" s="18">
        <f t="shared" ca="1" si="153"/>
        <v>58593</v>
      </c>
    </row>
    <row r="462" spans="2:21" x14ac:dyDescent="0.2">
      <c r="B462" s="18">
        <f t="shared" ca="1" si="151"/>
        <v>58593</v>
      </c>
      <c r="C462" s="9">
        <f t="shared" si="154"/>
        <v>458</v>
      </c>
      <c r="D462" s="9"/>
      <c r="E462" s="13">
        <f t="shared" si="152"/>
        <v>800</v>
      </c>
      <c r="F462" s="14">
        <f t="shared" si="137"/>
        <v>368400</v>
      </c>
      <c r="G462" s="15">
        <f t="shared" si="138"/>
        <v>5.6682835290055258E-2</v>
      </c>
      <c r="H462" s="13">
        <f t="shared" si="139"/>
        <v>60527.940324952746</v>
      </c>
      <c r="I462" s="13">
        <f t="shared" si="140"/>
        <v>6071815.1962952446</v>
      </c>
      <c r="J462" s="15">
        <f t="shared" si="141"/>
        <v>0.94331716470994476</v>
      </c>
      <c r="K462" s="13">
        <f t="shared" si="142"/>
        <v>6130922.0278209001</v>
      </c>
      <c r="L462" s="13">
        <f t="shared" si="143"/>
        <v>567249360.37042809</v>
      </c>
      <c r="M462" s="15">
        <f t="shared" si="144"/>
        <v>0.94331716470994476</v>
      </c>
      <c r="N462" s="13">
        <f t="shared" si="145"/>
        <v>0</v>
      </c>
      <c r="O462" s="13">
        <f t="shared" si="146"/>
        <v>-59106.831525654532</v>
      </c>
      <c r="P462" s="15">
        <f t="shared" si="147"/>
        <v>-9.1777727489068886E-3</v>
      </c>
      <c r="Q462" s="7">
        <f t="shared" si="148"/>
        <v>6440215.1962952456</v>
      </c>
      <c r="R462" s="7">
        <f t="shared" si="149"/>
        <v>6499322.0278209001</v>
      </c>
      <c r="S462" s="13">
        <f>IF('BANCO DE DADOS'!$AD$32="Sim",R462,Q462)</f>
        <v>6499322.0278209001</v>
      </c>
      <c r="T462" s="9">
        <f t="shared" si="150"/>
        <v>458</v>
      </c>
      <c r="U462" s="18">
        <f t="shared" ca="1" si="153"/>
        <v>58623</v>
      </c>
    </row>
    <row r="463" spans="2:21" x14ac:dyDescent="0.2">
      <c r="B463" s="18">
        <f t="shared" ca="1" si="151"/>
        <v>58623</v>
      </c>
      <c r="C463" s="9">
        <f t="shared" si="154"/>
        <v>459</v>
      </c>
      <c r="D463" s="9"/>
      <c r="E463" s="13">
        <f t="shared" si="152"/>
        <v>800</v>
      </c>
      <c r="F463" s="14">
        <f t="shared" si="137"/>
        <v>369200</v>
      </c>
      <c r="G463" s="15">
        <f t="shared" si="138"/>
        <v>5.6265046310701949E-2</v>
      </c>
      <c r="H463" s="13">
        <f t="shared" si="139"/>
        <v>61109.868451800692</v>
      </c>
      <c r="I463" s="13">
        <f t="shared" si="140"/>
        <v>6132925.0647470457</v>
      </c>
      <c r="J463" s="15">
        <f t="shared" si="141"/>
        <v>0.94373495368929805</v>
      </c>
      <c r="K463" s="13">
        <f t="shared" si="142"/>
        <v>6192600.3397924146</v>
      </c>
      <c r="L463" s="13">
        <f t="shared" si="143"/>
        <v>573441960.71022046</v>
      </c>
      <c r="M463" s="15">
        <f t="shared" si="144"/>
        <v>0.94373495368929805</v>
      </c>
      <c r="N463" s="13">
        <f t="shared" si="145"/>
        <v>0</v>
      </c>
      <c r="O463" s="13">
        <f t="shared" si="146"/>
        <v>-59675.275045367889</v>
      </c>
      <c r="P463" s="15">
        <f t="shared" si="147"/>
        <v>-9.1778110158035608E-3</v>
      </c>
      <c r="Q463" s="7">
        <f t="shared" si="148"/>
        <v>6502125.0647470467</v>
      </c>
      <c r="R463" s="7">
        <f t="shared" si="149"/>
        <v>6561800.3397924146</v>
      </c>
      <c r="S463" s="13">
        <f>IF('BANCO DE DADOS'!$AD$32="Sim",R463,Q463)</f>
        <v>6561800.3397924146</v>
      </c>
      <c r="T463" s="9">
        <f t="shared" si="150"/>
        <v>459</v>
      </c>
      <c r="U463" s="18">
        <f t="shared" ca="1" si="153"/>
        <v>58654</v>
      </c>
    </row>
    <row r="464" spans="2:21" x14ac:dyDescent="0.2">
      <c r="B464" s="18">
        <f t="shared" ca="1" si="151"/>
        <v>58654</v>
      </c>
      <c r="C464" s="9">
        <f t="shared" si="154"/>
        <v>460</v>
      </c>
      <c r="D464" s="9"/>
      <c r="E464" s="13">
        <f t="shared" si="152"/>
        <v>800</v>
      </c>
      <c r="F464" s="14">
        <f t="shared" si="137"/>
        <v>370000</v>
      </c>
      <c r="G464" s="15">
        <f t="shared" si="138"/>
        <v>5.5850139923423234E-2</v>
      </c>
      <c r="H464" s="13">
        <f t="shared" si="139"/>
        <v>61697.318374147108</v>
      </c>
      <c r="I464" s="13">
        <f t="shared" si="140"/>
        <v>6194622.3831211925</v>
      </c>
      <c r="J464" s="15">
        <f t="shared" si="141"/>
        <v>0.94414986007657675</v>
      </c>
      <c r="K464" s="13">
        <f t="shared" si="142"/>
        <v>6254871.4955291292</v>
      </c>
      <c r="L464" s="13">
        <f t="shared" si="143"/>
        <v>579696832.20574963</v>
      </c>
      <c r="M464" s="15">
        <f t="shared" si="144"/>
        <v>0.94414986007657675</v>
      </c>
      <c r="N464" s="13">
        <f t="shared" si="145"/>
        <v>0</v>
      </c>
      <c r="O464" s="13">
        <f t="shared" si="146"/>
        <v>-60249.112407935783</v>
      </c>
      <c r="P464" s="15">
        <f t="shared" si="147"/>
        <v>-9.1778489137237986E-3</v>
      </c>
      <c r="Q464" s="7">
        <f t="shared" si="148"/>
        <v>6564622.3831211934</v>
      </c>
      <c r="R464" s="7">
        <f t="shared" si="149"/>
        <v>6624871.4955291292</v>
      </c>
      <c r="S464" s="13">
        <f>IF('BANCO DE DADOS'!$AD$32="Sim",R464,Q464)</f>
        <v>6624871.4955291292</v>
      </c>
      <c r="T464" s="9">
        <f t="shared" si="150"/>
        <v>460</v>
      </c>
      <c r="U464" s="18">
        <f t="shared" ca="1" si="153"/>
        <v>58685</v>
      </c>
    </row>
    <row r="465" spans="2:21" x14ac:dyDescent="0.2">
      <c r="B465" s="18">
        <f t="shared" ca="1" si="151"/>
        <v>58685</v>
      </c>
      <c r="C465" s="9">
        <f t="shared" si="154"/>
        <v>461</v>
      </c>
      <c r="D465" s="9"/>
      <c r="E465" s="13">
        <f t="shared" si="152"/>
        <v>800</v>
      </c>
      <c r="F465" s="14">
        <f t="shared" si="137"/>
        <v>370800</v>
      </c>
      <c r="G465" s="15">
        <f t="shared" si="138"/>
        <v>5.5438098282584974E-2</v>
      </c>
      <c r="H465" s="13">
        <f t="shared" si="139"/>
        <v>62290.342487166097</v>
      </c>
      <c r="I465" s="13">
        <f t="shared" si="140"/>
        <v>6256912.7256083582</v>
      </c>
      <c r="J465" s="15">
        <f t="shared" si="141"/>
        <v>0.94456190171741505</v>
      </c>
      <c r="K465" s="13">
        <f t="shared" si="142"/>
        <v>6317741.1204027738</v>
      </c>
      <c r="L465" s="13">
        <f t="shared" si="143"/>
        <v>586014573.32615244</v>
      </c>
      <c r="M465" s="15">
        <f t="shared" si="144"/>
        <v>0.94456190171741505</v>
      </c>
      <c r="N465" s="13">
        <f t="shared" si="145"/>
        <v>0</v>
      </c>
      <c r="O465" s="13">
        <f t="shared" si="146"/>
        <v>-60828.394794414751</v>
      </c>
      <c r="P465" s="15">
        <f t="shared" si="147"/>
        <v>-9.1778864463126376E-3</v>
      </c>
      <c r="Q465" s="7">
        <f t="shared" si="148"/>
        <v>6627712.7256083591</v>
      </c>
      <c r="R465" s="7">
        <f t="shared" si="149"/>
        <v>6688541.1204027738</v>
      </c>
      <c r="S465" s="13">
        <f>IF('BANCO DE DADOS'!$AD$32="Sim",R465,Q465)</f>
        <v>6688541.1204027738</v>
      </c>
      <c r="T465" s="9">
        <f t="shared" si="150"/>
        <v>461</v>
      </c>
      <c r="U465" s="18">
        <f t="shared" ca="1" si="153"/>
        <v>58715</v>
      </c>
    </row>
    <row r="466" spans="2:21" x14ac:dyDescent="0.2">
      <c r="B466" s="18">
        <f t="shared" ca="1" si="151"/>
        <v>58715</v>
      </c>
      <c r="C466" s="9">
        <f t="shared" si="154"/>
        <v>462</v>
      </c>
      <c r="D466" s="9"/>
      <c r="E466" s="13">
        <f t="shared" si="152"/>
        <v>800</v>
      </c>
      <c r="F466" s="14">
        <f t="shared" si="137"/>
        <v>371600</v>
      </c>
      <c r="G466" s="15">
        <f t="shared" si="138"/>
        <v>5.5028903631910438E-2</v>
      </c>
      <c r="H466" s="13">
        <f t="shared" si="139"/>
        <v>62888.993683198736</v>
      </c>
      <c r="I466" s="13">
        <f t="shared" si="140"/>
        <v>6319801.7192915566</v>
      </c>
      <c r="J466" s="15">
        <f t="shared" si="141"/>
        <v>0.94497109636808951</v>
      </c>
      <c r="K466" s="13">
        <f t="shared" si="142"/>
        <v>6381214.8931630673</v>
      </c>
      <c r="L466" s="13">
        <f t="shared" si="143"/>
        <v>592395788.21931553</v>
      </c>
      <c r="M466" s="15">
        <f t="shared" si="144"/>
        <v>0.94497109636808951</v>
      </c>
      <c r="N466" s="13">
        <f t="shared" si="145"/>
        <v>0</v>
      </c>
      <c r="O466" s="13">
        <f t="shared" si="146"/>
        <v>-61413.173871509731</v>
      </c>
      <c r="P466" s="15">
        <f t="shared" si="147"/>
        <v>-9.1779236171777422E-3</v>
      </c>
      <c r="Q466" s="7">
        <f t="shared" si="148"/>
        <v>6691401.7192915576</v>
      </c>
      <c r="R466" s="7">
        <f t="shared" si="149"/>
        <v>6752814.8931630673</v>
      </c>
      <c r="S466" s="13">
        <f>IF('BANCO DE DADOS'!$AD$32="Sim",R466,Q466)</f>
        <v>6752814.8931630673</v>
      </c>
      <c r="T466" s="9">
        <f t="shared" si="150"/>
        <v>462</v>
      </c>
      <c r="U466" s="18">
        <f t="shared" ca="1" si="153"/>
        <v>58746</v>
      </c>
    </row>
    <row r="467" spans="2:21" x14ac:dyDescent="0.2">
      <c r="B467" s="18">
        <f t="shared" ca="1" si="151"/>
        <v>58746</v>
      </c>
      <c r="C467" s="9">
        <f t="shared" si="154"/>
        <v>463</v>
      </c>
      <c r="D467" s="9"/>
      <c r="E467" s="13">
        <f t="shared" si="152"/>
        <v>800</v>
      </c>
      <c r="F467" s="14">
        <f t="shared" si="137"/>
        <v>372400</v>
      </c>
      <c r="G467" s="15">
        <f t="shared" si="138"/>
        <v>5.462253830425319E-2</v>
      </c>
      <c r="H467" s="13">
        <f t="shared" si="139"/>
        <v>63493.325356470574</v>
      </c>
      <c r="I467" s="13">
        <f t="shared" si="140"/>
        <v>6383295.044648027</v>
      </c>
      <c r="J467" s="15">
        <f t="shared" si="141"/>
        <v>0.94537746169574677</v>
      </c>
      <c r="K467" s="13">
        <f t="shared" si="142"/>
        <v>6445298.5464442074</v>
      </c>
      <c r="L467" s="13">
        <f t="shared" si="143"/>
        <v>598841086.76575971</v>
      </c>
      <c r="M467" s="15">
        <f t="shared" si="144"/>
        <v>0.94537746169574677</v>
      </c>
      <c r="N467" s="13">
        <f t="shared" si="145"/>
        <v>0</v>
      </c>
      <c r="O467" s="13">
        <f t="shared" si="146"/>
        <v>-62003.501796179451</v>
      </c>
      <c r="P467" s="15">
        <f t="shared" si="147"/>
        <v>-9.1779604298893921E-3</v>
      </c>
      <c r="Q467" s="7">
        <f t="shared" si="148"/>
        <v>6755695.044648028</v>
      </c>
      <c r="R467" s="7">
        <f t="shared" si="149"/>
        <v>6817698.5464442074</v>
      </c>
      <c r="S467" s="13">
        <f>IF('BANCO DE DADOS'!$AD$32="Sim",R467,Q467)</f>
        <v>6817698.5464442074</v>
      </c>
      <c r="T467" s="9">
        <f t="shared" si="150"/>
        <v>463</v>
      </c>
      <c r="U467" s="18">
        <f t="shared" ca="1" si="153"/>
        <v>58776</v>
      </c>
    </row>
    <row r="468" spans="2:21" x14ac:dyDescent="0.2">
      <c r="B468" s="18">
        <f t="shared" ca="1" si="151"/>
        <v>58776</v>
      </c>
      <c r="C468" s="9">
        <f t="shared" si="154"/>
        <v>464</v>
      </c>
      <c r="D468" s="9"/>
      <c r="E468" s="13">
        <f t="shared" si="152"/>
        <v>800</v>
      </c>
      <c r="F468" s="14">
        <f t="shared" si="137"/>
        <v>373200</v>
      </c>
      <c r="G468" s="15">
        <f t="shared" si="138"/>
        <v>5.421898472136806E-2</v>
      </c>
      <c r="H468" s="13">
        <f t="shared" si="139"/>
        <v>64103.391407853902</v>
      </c>
      <c r="I468" s="13">
        <f t="shared" si="140"/>
        <v>6447398.436055881</v>
      </c>
      <c r="J468" s="15">
        <f t="shared" si="141"/>
        <v>0.9457810152786319</v>
      </c>
      <c r="K468" s="13">
        <f t="shared" si="142"/>
        <v>6509997.8672761722</v>
      </c>
      <c r="L468" s="13">
        <f t="shared" si="143"/>
        <v>605351084.6330359</v>
      </c>
      <c r="M468" s="15">
        <f t="shared" si="144"/>
        <v>0.9457810152786319</v>
      </c>
      <c r="N468" s="13">
        <f t="shared" si="145"/>
        <v>0</v>
      </c>
      <c r="O468" s="13">
        <f t="shared" si="146"/>
        <v>-62599.431220290251</v>
      </c>
      <c r="P468" s="15">
        <f t="shared" si="147"/>
        <v>-9.1779968879811893E-3</v>
      </c>
      <c r="Q468" s="7">
        <f t="shared" si="148"/>
        <v>6820598.4360558819</v>
      </c>
      <c r="R468" s="7">
        <f t="shared" si="149"/>
        <v>6883197.8672761722</v>
      </c>
      <c r="S468" s="13">
        <f>IF('BANCO DE DADOS'!$AD$32="Sim",R468,Q468)</f>
        <v>6883197.8672761722</v>
      </c>
      <c r="T468" s="9">
        <f t="shared" si="150"/>
        <v>464</v>
      </c>
      <c r="U468" s="18">
        <f t="shared" ca="1" si="153"/>
        <v>58807</v>
      </c>
    </row>
    <row r="469" spans="2:21" x14ac:dyDescent="0.2">
      <c r="B469" s="18">
        <f t="shared" ca="1" si="151"/>
        <v>58807</v>
      </c>
      <c r="C469" s="9">
        <f t="shared" si="154"/>
        <v>465</v>
      </c>
      <c r="D469" s="9"/>
      <c r="E469" s="13">
        <f t="shared" si="152"/>
        <v>800</v>
      </c>
      <c r="F469" s="14">
        <f t="shared" si="137"/>
        <v>374000</v>
      </c>
      <c r="G469" s="15">
        <f t="shared" si="138"/>
        <v>5.3818225393680259E-2</v>
      </c>
      <c r="H469" s="13">
        <f t="shared" si="139"/>
        <v>64719.246249675227</v>
      </c>
      <c r="I469" s="13">
        <f t="shared" si="140"/>
        <v>6512117.6823055558</v>
      </c>
      <c r="J469" s="15">
        <f t="shared" si="141"/>
        <v>0.94618177460631969</v>
      </c>
      <c r="K469" s="13">
        <f t="shared" si="142"/>
        <v>6575318.6976008667</v>
      </c>
      <c r="L469" s="13">
        <f t="shared" si="143"/>
        <v>611926403.33063674</v>
      </c>
      <c r="M469" s="15">
        <f t="shared" si="144"/>
        <v>0.94618177460631969</v>
      </c>
      <c r="N469" s="13">
        <f t="shared" si="145"/>
        <v>0</v>
      </c>
      <c r="O469" s="13">
        <f t="shared" si="146"/>
        <v>-63201.015295309946</v>
      </c>
      <c r="P469" s="15">
        <f t="shared" si="147"/>
        <v>-9.1780329949501336E-3</v>
      </c>
      <c r="Q469" s="7">
        <f t="shared" si="148"/>
        <v>6886117.6823055567</v>
      </c>
      <c r="R469" s="7">
        <f t="shared" si="149"/>
        <v>6949318.6976008667</v>
      </c>
      <c r="S469" s="13">
        <f>IF('BANCO DE DADOS'!$AD$32="Sim",R469,Q469)</f>
        <v>6949318.6976008667</v>
      </c>
      <c r="T469" s="9">
        <f t="shared" si="150"/>
        <v>465</v>
      </c>
      <c r="U469" s="18">
        <f t="shared" ca="1" si="153"/>
        <v>58838</v>
      </c>
    </row>
    <row r="470" spans="2:21" x14ac:dyDescent="0.2">
      <c r="B470" s="18">
        <f t="shared" ca="1" si="151"/>
        <v>58838</v>
      </c>
      <c r="C470" s="9">
        <f t="shared" si="154"/>
        <v>466</v>
      </c>
      <c r="D470" s="9"/>
      <c r="E470" s="13">
        <f t="shared" si="152"/>
        <v>800</v>
      </c>
      <c r="F470" s="14">
        <f t="shared" si="137"/>
        <v>374800</v>
      </c>
      <c r="G470" s="15">
        <f t="shared" si="138"/>
        <v>5.3420242920052562E-2</v>
      </c>
      <c r="H470" s="13">
        <f t="shared" si="139"/>
        <v>65340.944810568348</v>
      </c>
      <c r="I470" s="13">
        <f t="shared" si="140"/>
        <v>6577458.6271161241</v>
      </c>
      <c r="J470" s="15">
        <f t="shared" si="141"/>
        <v>0.94657975707994746</v>
      </c>
      <c r="K470" s="13">
        <f t="shared" si="142"/>
        <v>6641266.9347931752</v>
      </c>
      <c r="L470" s="13">
        <f t="shared" si="143"/>
        <v>618567670.26542997</v>
      </c>
      <c r="M470" s="15">
        <f t="shared" si="144"/>
        <v>0.94657975707994746</v>
      </c>
      <c r="N470" s="13">
        <f t="shared" si="145"/>
        <v>0</v>
      </c>
      <c r="O470" s="13">
        <f t="shared" si="146"/>
        <v>-63808.307677050121</v>
      </c>
      <c r="P470" s="15">
        <f t="shared" si="147"/>
        <v>-9.1780687542572792E-3</v>
      </c>
      <c r="Q470" s="7">
        <f t="shared" si="148"/>
        <v>6952258.6271161251</v>
      </c>
      <c r="R470" s="7">
        <f t="shared" si="149"/>
        <v>7016066.9347931752</v>
      </c>
      <c r="S470" s="13">
        <f>IF('BANCO DE DADOS'!$AD$32="Sim",R470,Q470)</f>
        <v>7016066.9347931752</v>
      </c>
      <c r="T470" s="9">
        <f t="shared" si="150"/>
        <v>466</v>
      </c>
      <c r="U470" s="18">
        <f t="shared" ca="1" si="153"/>
        <v>58866</v>
      </c>
    </row>
    <row r="471" spans="2:21" x14ac:dyDescent="0.2">
      <c r="B471" s="18">
        <f t="shared" ca="1" si="151"/>
        <v>58866</v>
      </c>
      <c r="C471" s="9">
        <f t="shared" si="154"/>
        <v>467</v>
      </c>
      <c r="D471" s="9"/>
      <c r="E471" s="13">
        <f t="shared" si="152"/>
        <v>800</v>
      </c>
      <c r="F471" s="14">
        <f t="shared" si="137"/>
        <v>375600</v>
      </c>
      <c r="G471" s="15">
        <f t="shared" si="138"/>
        <v>5.3025019987550749E-2</v>
      </c>
      <c r="H471" s="13">
        <f t="shared" si="139"/>
        <v>65968.542540373513</v>
      </c>
      <c r="I471" s="13">
        <f t="shared" si="140"/>
        <v>6643427.1696564974</v>
      </c>
      <c r="J471" s="15">
        <f t="shared" si="141"/>
        <v>0.94697498001244929</v>
      </c>
      <c r="K471" s="13">
        <f t="shared" si="142"/>
        <v>6707848.5321869496</v>
      </c>
      <c r="L471" s="13">
        <f t="shared" si="143"/>
        <v>625275518.79761696</v>
      </c>
      <c r="M471" s="15">
        <f t="shared" si="144"/>
        <v>0.94697498001244929</v>
      </c>
      <c r="N471" s="13">
        <f t="shared" si="145"/>
        <v>0</v>
      </c>
      <c r="O471" s="13">
        <f t="shared" si="146"/>
        <v>-64421.362530451268</v>
      </c>
      <c r="P471" s="15">
        <f t="shared" si="147"/>
        <v>-9.1781041693280632E-3</v>
      </c>
      <c r="Q471" s="7">
        <f t="shared" si="148"/>
        <v>7019027.1696564984</v>
      </c>
      <c r="R471" s="7">
        <f t="shared" si="149"/>
        <v>7083448.5321869496</v>
      </c>
      <c r="S471" s="13">
        <f>IF('BANCO DE DADOS'!$AD$32="Sim",R471,Q471)</f>
        <v>7083448.5321869496</v>
      </c>
      <c r="T471" s="9">
        <f t="shared" si="150"/>
        <v>467</v>
      </c>
      <c r="U471" s="18">
        <f t="shared" ca="1" si="153"/>
        <v>58897</v>
      </c>
    </row>
    <row r="472" spans="2:21" x14ac:dyDescent="0.2">
      <c r="B472" s="18">
        <f t="shared" ca="1" si="151"/>
        <v>58897</v>
      </c>
      <c r="C472" s="9">
        <f t="shared" si="154"/>
        <v>468</v>
      </c>
      <c r="D472" s="9">
        <v>39</v>
      </c>
      <c r="E472" s="13">
        <f t="shared" si="152"/>
        <v>800</v>
      </c>
      <c r="F472" s="14">
        <f t="shared" si="137"/>
        <v>376400</v>
      </c>
      <c r="G472" s="15">
        <f t="shared" si="138"/>
        <v>5.2632539371207196E-2</v>
      </c>
      <c r="H472" s="13">
        <f t="shared" si="139"/>
        <v>66602.095415083008</v>
      </c>
      <c r="I472" s="13">
        <f t="shared" si="140"/>
        <v>6710029.2650715802</v>
      </c>
      <c r="J472" s="15">
        <f t="shared" si="141"/>
        <v>0.94736746062879285</v>
      </c>
      <c r="K472" s="13">
        <f t="shared" si="142"/>
        <v>6775069.4996059956</v>
      </c>
      <c r="L472" s="13">
        <f t="shared" si="143"/>
        <v>632050588.29722297</v>
      </c>
      <c r="M472" s="15">
        <f t="shared" si="144"/>
        <v>0.94736746062879285</v>
      </c>
      <c r="N472" s="13">
        <f t="shared" si="145"/>
        <v>0</v>
      </c>
      <c r="O472" s="13">
        <f t="shared" si="146"/>
        <v>-65040.234534414485</v>
      </c>
      <c r="P472" s="15">
        <f t="shared" si="147"/>
        <v>-9.1781392435527978E-3</v>
      </c>
      <c r="Q472" s="7">
        <f t="shared" si="148"/>
        <v>7086429.2650715811</v>
      </c>
      <c r="R472" s="7">
        <f t="shared" si="149"/>
        <v>7151469.4996059956</v>
      </c>
      <c r="S472" s="13">
        <f>IF('BANCO DE DADOS'!$AD$32="Sim",R472,Q472)</f>
        <v>7151469.4996059956</v>
      </c>
      <c r="T472" s="9">
        <f t="shared" si="150"/>
        <v>468</v>
      </c>
      <c r="U472" s="18">
        <f t="shared" ca="1" si="153"/>
        <v>58927</v>
      </c>
    </row>
    <row r="473" spans="2:21" x14ac:dyDescent="0.2">
      <c r="B473" s="18">
        <f t="shared" ca="1" si="151"/>
        <v>58927</v>
      </c>
      <c r="C473" s="9">
        <f t="shared" si="154"/>
        <v>469</v>
      </c>
      <c r="D473" s="9"/>
      <c r="E473" s="13">
        <f t="shared" si="152"/>
        <v>800</v>
      </c>
      <c r="F473" s="14">
        <f t="shared" si="137"/>
        <v>377200</v>
      </c>
      <c r="G473" s="15">
        <f t="shared" si="138"/>
        <v>5.2242783933782802E-2</v>
      </c>
      <c r="H473" s="13">
        <f t="shared" si="139"/>
        <v>67241.659941833743</v>
      </c>
      <c r="I473" s="13">
        <f t="shared" si="140"/>
        <v>6777270.9250134137</v>
      </c>
      <c r="J473" s="15">
        <f t="shared" si="141"/>
        <v>0.94775721606621721</v>
      </c>
      <c r="K473" s="13">
        <f t="shared" si="142"/>
        <v>6842935.9039000906</v>
      </c>
      <c r="L473" s="13">
        <f t="shared" si="143"/>
        <v>638893524.20112312</v>
      </c>
      <c r="M473" s="15">
        <f t="shared" si="144"/>
        <v>0.94775721606621721</v>
      </c>
      <c r="N473" s="13">
        <f t="shared" si="145"/>
        <v>0</v>
      </c>
      <c r="O473" s="13">
        <f t="shared" si="146"/>
        <v>-65664.978886676021</v>
      </c>
      <c r="P473" s="15">
        <f t="shared" si="147"/>
        <v>-9.1781739802867246E-3</v>
      </c>
      <c r="Q473" s="7">
        <f t="shared" si="148"/>
        <v>7154470.9250134146</v>
      </c>
      <c r="R473" s="7">
        <f t="shared" si="149"/>
        <v>7220135.9039000906</v>
      </c>
      <c r="S473" s="13">
        <f>IF('BANCO DE DADOS'!$AD$32="Sim",R473,Q473)</f>
        <v>7220135.9039000906</v>
      </c>
      <c r="T473" s="9">
        <f t="shared" si="150"/>
        <v>469</v>
      </c>
      <c r="U473" s="18">
        <f t="shared" ca="1" si="153"/>
        <v>58958</v>
      </c>
    </row>
    <row r="474" spans="2:21" x14ac:dyDescent="0.2">
      <c r="B474" s="18">
        <f t="shared" ca="1" si="151"/>
        <v>58958</v>
      </c>
      <c r="C474" s="9">
        <f t="shared" si="154"/>
        <v>470</v>
      </c>
      <c r="D474" s="9"/>
      <c r="E474" s="13">
        <f t="shared" si="152"/>
        <v>800</v>
      </c>
      <c r="F474" s="14">
        <f t="shared" si="137"/>
        <v>378000</v>
      </c>
      <c r="G474" s="15">
        <f t="shared" si="138"/>
        <v>5.185573662552706E-2</v>
      </c>
      <c r="H474" s="13">
        <f t="shared" si="139"/>
        <v>67887.293163947121</v>
      </c>
      <c r="I474" s="13">
        <f t="shared" si="140"/>
        <v>6845158.2181773605</v>
      </c>
      <c r="J474" s="15">
        <f t="shared" si="141"/>
        <v>0.948144263374473</v>
      </c>
      <c r="K474" s="13">
        <f t="shared" si="142"/>
        <v>6911453.8694860945</v>
      </c>
      <c r="L474" s="13">
        <f t="shared" si="143"/>
        <v>645804978.07060921</v>
      </c>
      <c r="M474" s="15">
        <f t="shared" si="144"/>
        <v>0.948144263374473</v>
      </c>
      <c r="N474" s="13">
        <f t="shared" si="145"/>
        <v>0</v>
      </c>
      <c r="O474" s="13">
        <f t="shared" si="146"/>
        <v>-66295.651308733039</v>
      </c>
      <c r="P474" s="15">
        <f t="shared" si="147"/>
        <v>-9.1782083828507912E-3</v>
      </c>
      <c r="Q474" s="7">
        <f t="shared" si="148"/>
        <v>7223158.2181773614</v>
      </c>
      <c r="R474" s="7">
        <f t="shared" si="149"/>
        <v>7289453.8694860945</v>
      </c>
      <c r="S474" s="13">
        <f>IF('BANCO DE DADOS'!$AD$32="Sim",R474,Q474)</f>
        <v>7289453.8694860945</v>
      </c>
      <c r="T474" s="9">
        <f t="shared" si="150"/>
        <v>470</v>
      </c>
      <c r="U474" s="18">
        <f t="shared" ca="1" si="153"/>
        <v>58988</v>
      </c>
    </row>
    <row r="475" spans="2:21" x14ac:dyDescent="0.2">
      <c r="B475" s="18">
        <f t="shared" ca="1" si="151"/>
        <v>58988</v>
      </c>
      <c r="C475" s="9">
        <f t="shared" si="154"/>
        <v>471</v>
      </c>
      <c r="D475" s="9"/>
      <c r="E475" s="13">
        <f t="shared" si="152"/>
        <v>800</v>
      </c>
      <c r="F475" s="14">
        <f t="shared" si="137"/>
        <v>378800</v>
      </c>
      <c r="G475" s="15">
        <f t="shared" si="138"/>
        <v>5.1471380483936575E-2</v>
      </c>
      <c r="H475" s="13">
        <f t="shared" si="139"/>
        <v>68539.052666016811</v>
      </c>
      <c r="I475" s="13">
        <f t="shared" si="140"/>
        <v>6913697.2708433773</v>
      </c>
      <c r="J475" s="15">
        <f t="shared" si="141"/>
        <v>0.94852861951606338</v>
      </c>
      <c r="K475" s="13">
        <f t="shared" si="142"/>
        <v>6980629.5788941905</v>
      </c>
      <c r="L475" s="13">
        <f t="shared" si="143"/>
        <v>652785607.64950335</v>
      </c>
      <c r="M475" s="15">
        <f t="shared" si="144"/>
        <v>0.94852861951606338</v>
      </c>
      <c r="N475" s="13">
        <f t="shared" si="145"/>
        <v>0</v>
      </c>
      <c r="O475" s="13">
        <f t="shared" si="146"/>
        <v>-66932.308050812222</v>
      </c>
      <c r="P475" s="15">
        <f t="shared" si="147"/>
        <v>-9.1782424545318337E-3</v>
      </c>
      <c r="Q475" s="7">
        <f t="shared" si="148"/>
        <v>7292497.2708433783</v>
      </c>
      <c r="R475" s="7">
        <f t="shared" si="149"/>
        <v>7359429.5788941905</v>
      </c>
      <c r="S475" s="13">
        <f>IF('BANCO DE DADOS'!$AD$32="Sim",R475,Q475)</f>
        <v>7359429.5788941905</v>
      </c>
      <c r="T475" s="9">
        <f t="shared" si="150"/>
        <v>471</v>
      </c>
      <c r="U475" s="18">
        <f t="shared" ca="1" si="153"/>
        <v>59019</v>
      </c>
    </row>
    <row r="476" spans="2:21" x14ac:dyDescent="0.2">
      <c r="B476" s="18">
        <f t="shared" ca="1" si="151"/>
        <v>59019</v>
      </c>
      <c r="C476" s="9">
        <f t="shared" si="154"/>
        <v>472</v>
      </c>
      <c r="D476" s="9"/>
      <c r="E476" s="13">
        <f t="shared" si="152"/>
        <v>800</v>
      </c>
      <c r="F476" s="14">
        <f t="shared" si="137"/>
        <v>379600</v>
      </c>
      <c r="G476" s="15">
        <f t="shared" si="138"/>
        <v>5.1089698633511857E-2</v>
      </c>
      <c r="H476" s="13">
        <f t="shared" si="139"/>
        <v>69196.99657904479</v>
      </c>
      <c r="I476" s="13">
        <f t="shared" si="140"/>
        <v>6982894.2674224218</v>
      </c>
      <c r="J476" s="15">
        <f t="shared" si="141"/>
        <v>0.94891030136648813</v>
      </c>
      <c r="K476" s="13">
        <f t="shared" si="142"/>
        <v>7050469.2733193105</v>
      </c>
      <c r="L476" s="13">
        <f t="shared" si="143"/>
        <v>659836076.92282271</v>
      </c>
      <c r="M476" s="15">
        <f t="shared" si="144"/>
        <v>0.94891030136648813</v>
      </c>
      <c r="N476" s="13">
        <f t="shared" si="145"/>
        <v>0</v>
      </c>
      <c r="O476" s="13">
        <f t="shared" si="146"/>
        <v>-67575.005896887742</v>
      </c>
      <c r="P476" s="15">
        <f t="shared" si="147"/>
        <v>-9.1782761985831005E-3</v>
      </c>
      <c r="Q476" s="7">
        <f t="shared" si="148"/>
        <v>7362494.2674224228</v>
      </c>
      <c r="R476" s="7">
        <f t="shared" si="149"/>
        <v>7430069.2733193105</v>
      </c>
      <c r="S476" s="13">
        <f>IF('BANCO DE DADOS'!$AD$32="Sim",R476,Q476)</f>
        <v>7430069.2733193105</v>
      </c>
      <c r="T476" s="9">
        <f t="shared" si="150"/>
        <v>472</v>
      </c>
      <c r="U476" s="18">
        <f t="shared" ca="1" si="153"/>
        <v>59050</v>
      </c>
    </row>
    <row r="477" spans="2:21" x14ac:dyDescent="0.2">
      <c r="B477" s="18">
        <f t="shared" ca="1" si="151"/>
        <v>59050</v>
      </c>
      <c r="C477" s="9">
        <f t="shared" si="154"/>
        <v>473</v>
      </c>
      <c r="D477" s="9"/>
      <c r="E477" s="13">
        <f t="shared" si="152"/>
        <v>800</v>
      </c>
      <c r="F477" s="14">
        <f t="shared" si="137"/>
        <v>380400</v>
      </c>
      <c r="G477" s="15">
        <f t="shared" si="138"/>
        <v>5.0710674285512493E-2</v>
      </c>
      <c r="H477" s="13">
        <f t="shared" si="139"/>
        <v>69861.183585626059</v>
      </c>
      <c r="I477" s="13">
        <f t="shared" si="140"/>
        <v>7052755.4510080479</v>
      </c>
      <c r="J477" s="15">
        <f t="shared" si="141"/>
        <v>0.94928932571448754</v>
      </c>
      <c r="K477" s="13">
        <f t="shared" si="142"/>
        <v>7120979.2531777928</v>
      </c>
      <c r="L477" s="13">
        <f t="shared" si="143"/>
        <v>666957056.17600048</v>
      </c>
      <c r="M477" s="15">
        <f t="shared" si="144"/>
        <v>0.94928932571448754</v>
      </c>
      <c r="N477" s="13">
        <f t="shared" si="145"/>
        <v>0</v>
      </c>
      <c r="O477" s="13">
        <f t="shared" si="146"/>
        <v>-68223.802169743925</v>
      </c>
      <c r="P477" s="15">
        <f t="shared" si="147"/>
        <v>-9.1783096182243493E-3</v>
      </c>
      <c r="Q477" s="7">
        <f t="shared" si="148"/>
        <v>7433155.4510080488</v>
      </c>
      <c r="R477" s="7">
        <f t="shared" si="149"/>
        <v>7501379.2531777928</v>
      </c>
      <c r="S477" s="13">
        <f>IF('BANCO DE DADOS'!$AD$32="Sim",R477,Q477)</f>
        <v>7501379.2531777928</v>
      </c>
      <c r="T477" s="9">
        <f t="shared" si="150"/>
        <v>473</v>
      </c>
      <c r="U477" s="18">
        <f t="shared" ca="1" si="153"/>
        <v>59080</v>
      </c>
    </row>
    <row r="478" spans="2:21" x14ac:dyDescent="0.2">
      <c r="B478" s="18">
        <f t="shared" ca="1" si="151"/>
        <v>59080</v>
      </c>
      <c r="C478" s="9">
        <f t="shared" si="154"/>
        <v>474</v>
      </c>
      <c r="D478" s="9"/>
      <c r="E478" s="13">
        <f t="shared" si="152"/>
        <v>800</v>
      </c>
      <c r="F478" s="14">
        <f t="shared" si="137"/>
        <v>381200</v>
      </c>
      <c r="G478" s="15">
        <f t="shared" si="138"/>
        <v>5.0334290737710764E-2</v>
      </c>
      <c r="H478" s="13">
        <f t="shared" si="139"/>
        <v>70531.672925182633</v>
      </c>
      <c r="I478" s="13">
        <f t="shared" si="140"/>
        <v>7123287.1239332305</v>
      </c>
      <c r="J478" s="15">
        <f t="shared" si="141"/>
        <v>0.94966570926228921</v>
      </c>
      <c r="K478" s="13">
        <f t="shared" si="142"/>
        <v>7192165.8786693215</v>
      </c>
      <c r="L478" s="13">
        <f t="shared" si="143"/>
        <v>674149222.05466986</v>
      </c>
      <c r="M478" s="15">
        <f t="shared" si="144"/>
        <v>0.94966570926228921</v>
      </c>
      <c r="N478" s="13">
        <f t="shared" si="145"/>
        <v>0</v>
      </c>
      <c r="O478" s="13">
        <f t="shared" si="146"/>
        <v>-68878.754736090079</v>
      </c>
      <c r="P478" s="15">
        <f t="shared" si="147"/>
        <v>-9.1783427166425118E-3</v>
      </c>
      <c r="Q478" s="7">
        <f t="shared" si="148"/>
        <v>7504487.1239332315</v>
      </c>
      <c r="R478" s="7">
        <f t="shared" si="149"/>
        <v>7573365.8786693215</v>
      </c>
      <c r="S478" s="13">
        <f>IF('BANCO DE DADOS'!$AD$32="Sim",R478,Q478)</f>
        <v>7573365.8786693215</v>
      </c>
      <c r="T478" s="9">
        <f t="shared" si="150"/>
        <v>474</v>
      </c>
      <c r="U478" s="18">
        <f t="shared" ca="1" si="153"/>
        <v>59111</v>
      </c>
    </row>
    <row r="479" spans="2:21" x14ac:dyDescent="0.2">
      <c r="B479" s="18">
        <f t="shared" ca="1" si="151"/>
        <v>59111</v>
      </c>
      <c r="C479" s="9">
        <f t="shared" si="154"/>
        <v>475</v>
      </c>
      <c r="D479" s="9"/>
      <c r="E479" s="13">
        <f t="shared" si="152"/>
        <v>800</v>
      </c>
      <c r="F479" s="14">
        <f t="shared" si="137"/>
        <v>382000</v>
      </c>
      <c r="G479" s="15">
        <f t="shared" si="138"/>
        <v>4.9960531374143691E-2</v>
      </c>
      <c r="H479" s="13">
        <f t="shared" si="139"/>
        <v>71208.524399247093</v>
      </c>
      <c r="I479" s="13">
        <f t="shared" si="140"/>
        <v>7194495.6483324775</v>
      </c>
      <c r="J479" s="15">
        <f t="shared" si="141"/>
        <v>0.95003946862585631</v>
      </c>
      <c r="K479" s="13">
        <f t="shared" si="142"/>
        <v>7264035.5703441994</v>
      </c>
      <c r="L479" s="13">
        <f t="shared" si="143"/>
        <v>681413257.62501407</v>
      </c>
      <c r="M479" s="15">
        <f t="shared" si="144"/>
        <v>0.95003946862585631</v>
      </c>
      <c r="N479" s="13">
        <f t="shared" si="145"/>
        <v>0</v>
      </c>
      <c r="O479" s="13">
        <f t="shared" si="146"/>
        <v>-69539.922011720948</v>
      </c>
      <c r="P479" s="15">
        <f t="shared" si="147"/>
        <v>-9.1783754969919484E-3</v>
      </c>
      <c r="Q479" s="7">
        <f t="shared" si="148"/>
        <v>7576495.6483324785</v>
      </c>
      <c r="R479" s="7">
        <f t="shared" si="149"/>
        <v>7646035.5703441994</v>
      </c>
      <c r="S479" s="13">
        <f>IF('BANCO DE DADOS'!$AD$32="Sim",R479,Q479)</f>
        <v>7646035.5703441994</v>
      </c>
      <c r="T479" s="9">
        <f t="shared" si="150"/>
        <v>475</v>
      </c>
      <c r="U479" s="18">
        <f t="shared" ca="1" si="153"/>
        <v>59141</v>
      </c>
    </row>
    <row r="480" spans="2:21" x14ac:dyDescent="0.2">
      <c r="B480" s="18">
        <f t="shared" ca="1" si="151"/>
        <v>59141</v>
      </c>
      <c r="C480" s="9">
        <f t="shared" si="154"/>
        <v>476</v>
      </c>
      <c r="D480" s="9"/>
      <c r="E480" s="13">
        <f t="shared" si="152"/>
        <v>800</v>
      </c>
      <c r="F480" s="14">
        <f t="shared" si="137"/>
        <v>382800</v>
      </c>
      <c r="G480" s="15">
        <f t="shared" si="138"/>
        <v>4.9589379664863514E-2</v>
      </c>
      <c r="H480" s="13">
        <f t="shared" si="139"/>
        <v>71891.798376796418</v>
      </c>
      <c r="I480" s="13">
        <f t="shared" si="140"/>
        <v>7266387.4467092743</v>
      </c>
      <c r="J480" s="15">
        <f t="shared" si="141"/>
        <v>0.95041062033513646</v>
      </c>
      <c r="K480" s="13">
        <f t="shared" si="142"/>
        <v>7336594.8096759999</v>
      </c>
      <c r="L480" s="13">
        <f t="shared" si="143"/>
        <v>688749852.43469012</v>
      </c>
      <c r="M480" s="15">
        <f t="shared" si="144"/>
        <v>0.95041062033513646</v>
      </c>
      <c r="N480" s="13">
        <f t="shared" si="145"/>
        <v>0</v>
      </c>
      <c r="O480" s="13">
        <f t="shared" si="146"/>
        <v>-70207.362966724671</v>
      </c>
      <c r="P480" s="15">
        <f t="shared" si="147"/>
        <v>-9.1784079623945265E-3</v>
      </c>
      <c r="Q480" s="7">
        <f t="shared" si="148"/>
        <v>7649187.4467092752</v>
      </c>
      <c r="R480" s="7">
        <f t="shared" si="149"/>
        <v>7719394.8096759999</v>
      </c>
      <c r="S480" s="13">
        <f>IF('BANCO DE DADOS'!$AD$32="Sim",R480,Q480)</f>
        <v>7719394.8096759999</v>
      </c>
      <c r="T480" s="9">
        <f t="shared" si="150"/>
        <v>476</v>
      </c>
      <c r="U480" s="18">
        <f t="shared" ca="1" si="153"/>
        <v>59172</v>
      </c>
    </row>
    <row r="481" spans="2:21" x14ac:dyDescent="0.2">
      <c r="B481" s="18">
        <f t="shared" ca="1" si="151"/>
        <v>59172</v>
      </c>
      <c r="C481" s="9">
        <f t="shared" si="154"/>
        <v>477</v>
      </c>
      <c r="D481" s="9"/>
      <c r="E481" s="13">
        <f t="shared" si="152"/>
        <v>800</v>
      </c>
      <c r="F481" s="14">
        <f t="shared" si="137"/>
        <v>383600</v>
      </c>
      <c r="G481" s="15">
        <f t="shared" si="138"/>
        <v>4.9220819165686783E-2</v>
      </c>
      <c r="H481" s="13">
        <f t="shared" si="139"/>
        <v>72581.555799636306</v>
      </c>
      <c r="I481" s="13">
        <f t="shared" si="140"/>
        <v>7338969.0025089104</v>
      </c>
      <c r="J481" s="15">
        <f t="shared" si="141"/>
        <v>0.95077918083431323</v>
      </c>
      <c r="K481" s="13">
        <f t="shared" si="142"/>
        <v>7409850.1396396579</v>
      </c>
      <c r="L481" s="13">
        <f t="shared" si="143"/>
        <v>696159702.57432973</v>
      </c>
      <c r="M481" s="15">
        <f t="shared" si="144"/>
        <v>0.95077918083431323</v>
      </c>
      <c r="N481" s="13">
        <f t="shared" si="145"/>
        <v>0</v>
      </c>
      <c r="O481" s="13">
        <f t="shared" si="146"/>
        <v>-70881.137130746618</v>
      </c>
      <c r="P481" s="15">
        <f t="shared" si="147"/>
        <v>-9.1784401159405275E-3</v>
      </c>
      <c r="Q481" s="7">
        <f t="shared" si="148"/>
        <v>7722569.0025089113</v>
      </c>
      <c r="R481" s="7">
        <f t="shared" si="149"/>
        <v>7793450.1396396579</v>
      </c>
      <c r="S481" s="13">
        <f>IF('BANCO DE DADOS'!$AD$32="Sim",R481,Q481)</f>
        <v>7793450.1396396579</v>
      </c>
      <c r="T481" s="9">
        <f t="shared" si="150"/>
        <v>477</v>
      </c>
      <c r="U481" s="18">
        <f t="shared" ca="1" si="153"/>
        <v>59203</v>
      </c>
    </row>
    <row r="482" spans="2:21" x14ac:dyDescent="0.2">
      <c r="B482" s="18">
        <f t="shared" ca="1" si="151"/>
        <v>59203</v>
      </c>
      <c r="C482" s="9">
        <f t="shared" si="154"/>
        <v>478</v>
      </c>
      <c r="D482" s="9"/>
      <c r="E482" s="13">
        <f t="shared" si="152"/>
        <v>800</v>
      </c>
      <c r="F482" s="14">
        <f t="shared" si="137"/>
        <v>384400</v>
      </c>
      <c r="G482" s="15">
        <f t="shared" si="138"/>
        <v>4.8854833517941842E-2</v>
      </c>
      <c r="H482" s="13">
        <f t="shared" si="139"/>
        <v>73277.858187836595</v>
      </c>
      <c r="I482" s="13">
        <f t="shared" si="140"/>
        <v>7412246.860696747</v>
      </c>
      <c r="J482" s="15">
        <f t="shared" si="141"/>
        <v>0.95114516648205816</v>
      </c>
      <c r="K482" s="13">
        <f t="shared" si="142"/>
        <v>7483808.165295044</v>
      </c>
      <c r="L482" s="13">
        <f t="shared" si="143"/>
        <v>703643510.73962474</v>
      </c>
      <c r="M482" s="15">
        <f t="shared" si="144"/>
        <v>0.95114516648205816</v>
      </c>
      <c r="N482" s="13">
        <f t="shared" si="145"/>
        <v>0</v>
      </c>
      <c r="O482" s="13">
        <f t="shared" si="146"/>
        <v>-71561.304598296061</v>
      </c>
      <c r="P482" s="15">
        <f t="shared" si="147"/>
        <v>-9.1784719606886212E-3</v>
      </c>
      <c r="Q482" s="7">
        <f t="shared" si="148"/>
        <v>7796646.8606967479</v>
      </c>
      <c r="R482" s="7">
        <f t="shared" si="149"/>
        <v>7868208.165295044</v>
      </c>
      <c r="S482" s="13">
        <f>IF('BANCO DE DADOS'!$AD$32="Sim",R482,Q482)</f>
        <v>7868208.165295044</v>
      </c>
      <c r="T482" s="9">
        <f t="shared" si="150"/>
        <v>478</v>
      </c>
      <c r="U482" s="18">
        <f t="shared" ca="1" si="153"/>
        <v>59231</v>
      </c>
    </row>
    <row r="483" spans="2:21" x14ac:dyDescent="0.2">
      <c r="B483" s="18">
        <f t="shared" ca="1" si="151"/>
        <v>59231</v>
      </c>
      <c r="C483" s="9">
        <f t="shared" si="154"/>
        <v>479</v>
      </c>
      <c r="D483" s="9"/>
      <c r="E483" s="13">
        <f t="shared" si="152"/>
        <v>800</v>
      </c>
      <c r="F483" s="14">
        <f t="shared" si="137"/>
        <v>385200</v>
      </c>
      <c r="G483" s="15">
        <f t="shared" si="138"/>
        <v>4.8491406448215035E-2</v>
      </c>
      <c r="H483" s="13">
        <f t="shared" si="139"/>
        <v>73980.76764521838</v>
      </c>
      <c r="I483" s="13">
        <f t="shared" si="140"/>
        <v>7486227.6283419654</v>
      </c>
      <c r="J483" s="15">
        <f t="shared" si="141"/>
        <v>0.95150859355178496</v>
      </c>
      <c r="K483" s="13">
        <f t="shared" si="142"/>
        <v>7558475.5543760723</v>
      </c>
      <c r="L483" s="13">
        <f t="shared" si="143"/>
        <v>711201986.29400086</v>
      </c>
      <c r="M483" s="15">
        <f t="shared" si="144"/>
        <v>0.95150859355178496</v>
      </c>
      <c r="N483" s="13">
        <f t="shared" si="145"/>
        <v>0</v>
      </c>
      <c r="O483" s="13">
        <f t="shared" si="146"/>
        <v>-72247.926034105942</v>
      </c>
      <c r="P483" s="15">
        <f t="shared" si="147"/>
        <v>-9.1785034996661984E-3</v>
      </c>
      <c r="Q483" s="7">
        <f t="shared" si="148"/>
        <v>7871427.6283419663</v>
      </c>
      <c r="R483" s="7">
        <f t="shared" si="149"/>
        <v>7943675.5543760723</v>
      </c>
      <c r="S483" s="13">
        <f>IF('BANCO DE DADOS'!$AD$32="Sim",R483,Q483)</f>
        <v>7943675.5543760723</v>
      </c>
      <c r="T483" s="9">
        <f t="shared" si="150"/>
        <v>479</v>
      </c>
      <c r="U483" s="18">
        <f t="shared" ca="1" si="153"/>
        <v>59262</v>
      </c>
    </row>
    <row r="484" spans="2:21" x14ac:dyDescent="0.2">
      <c r="B484" s="18">
        <f t="shared" ca="1" si="151"/>
        <v>59262</v>
      </c>
      <c r="C484" s="9">
        <f t="shared" si="154"/>
        <v>480</v>
      </c>
      <c r="D484" s="9">
        <v>40</v>
      </c>
      <c r="E484" s="13">
        <f t="shared" si="152"/>
        <v>800</v>
      </c>
      <c r="F484" s="14">
        <f t="shared" si="137"/>
        <v>386000</v>
      </c>
      <c r="G484" s="15">
        <f t="shared" si="138"/>
        <v>4.8130521768095395E-2</v>
      </c>
      <c r="H484" s="13">
        <f t="shared" si="139"/>
        <v>74690.346864893028</v>
      </c>
      <c r="I484" s="13">
        <f t="shared" si="140"/>
        <v>7560917.9752068585</v>
      </c>
      <c r="J484" s="15">
        <f t="shared" si="141"/>
        <v>0.9518694782319046</v>
      </c>
      <c r="K484" s="13">
        <f t="shared" si="142"/>
        <v>7633859.0378854033</v>
      </c>
      <c r="L484" s="13">
        <f t="shared" si="143"/>
        <v>718835845.33188629</v>
      </c>
      <c r="M484" s="15">
        <f t="shared" si="144"/>
        <v>0.9518694782319046</v>
      </c>
      <c r="N484" s="13">
        <f t="shared" si="145"/>
        <v>0</v>
      </c>
      <c r="O484" s="13">
        <f t="shared" si="146"/>
        <v>-72941.062678543851</v>
      </c>
      <c r="P484" s="15">
        <f t="shared" si="147"/>
        <v>-9.1785347358697492E-3</v>
      </c>
      <c r="Q484" s="7">
        <f t="shared" si="148"/>
        <v>7946917.9752068594</v>
      </c>
      <c r="R484" s="7">
        <f t="shared" si="149"/>
        <v>8019859.0378854033</v>
      </c>
      <c r="S484" s="13">
        <f>IF('BANCO DE DADOS'!$AD$32="Sim",R484,Q484)</f>
        <v>8019859.0378854033</v>
      </c>
      <c r="T484" s="9">
        <f t="shared" si="150"/>
        <v>480</v>
      </c>
      <c r="U484" s="18">
        <f t="shared" ca="1" si="153"/>
        <v>59292</v>
      </c>
    </row>
    <row r="485" spans="2:21" x14ac:dyDescent="0.2">
      <c r="B485" s="18">
        <f t="shared" ca="1" si="151"/>
        <v>59292</v>
      </c>
      <c r="C485" s="9">
        <f t="shared" si="154"/>
        <v>481</v>
      </c>
      <c r="D485" s="9"/>
      <c r="E485" s="13">
        <f t="shared" si="152"/>
        <v>800</v>
      </c>
      <c r="F485" s="14">
        <f t="shared" si="137"/>
        <v>386800</v>
      </c>
      <c r="G485" s="15">
        <f t="shared" si="138"/>
        <v>4.7772163373918028E-2</v>
      </c>
      <c r="H485" s="13">
        <f t="shared" si="139"/>
        <v>75406.65913485385</v>
      </c>
      <c r="I485" s="13">
        <f t="shared" si="140"/>
        <v>7636324.6343417121</v>
      </c>
      <c r="J485" s="15">
        <f t="shared" si="141"/>
        <v>0.95222783662608201</v>
      </c>
      <c r="K485" s="13">
        <f t="shared" si="142"/>
        <v>7709965.4106947901</v>
      </c>
      <c r="L485" s="13">
        <f t="shared" si="143"/>
        <v>726545810.74258113</v>
      </c>
      <c r="M485" s="15">
        <f t="shared" si="144"/>
        <v>0.95222783662608201</v>
      </c>
      <c r="N485" s="13">
        <f t="shared" si="145"/>
        <v>0</v>
      </c>
      <c r="O485" s="13">
        <f t="shared" si="146"/>
        <v>-73640.776353077032</v>
      </c>
      <c r="P485" s="15">
        <f t="shared" si="147"/>
        <v>-9.1785656722655606E-3</v>
      </c>
      <c r="Q485" s="7">
        <f t="shared" si="148"/>
        <v>8023124.634341713</v>
      </c>
      <c r="R485" s="7">
        <f t="shared" si="149"/>
        <v>8096765.4106947901</v>
      </c>
      <c r="S485" s="13">
        <f>IF('BANCO DE DADOS'!$AD$32="Sim",R485,Q485)</f>
        <v>8096765.4106947901</v>
      </c>
      <c r="T485" s="9">
        <f t="shared" si="150"/>
        <v>481</v>
      </c>
      <c r="U485" s="18">
        <f t="shared" ca="1" si="153"/>
        <v>59323</v>
      </c>
    </row>
    <row r="486" spans="2:21" x14ac:dyDescent="0.2">
      <c r="B486" s="18">
        <f t="shared" ca="1" si="151"/>
        <v>59323</v>
      </c>
      <c r="C486" s="9">
        <f t="shared" si="154"/>
        <v>482</v>
      </c>
      <c r="D486" s="9"/>
      <c r="E486" s="13">
        <f t="shared" si="152"/>
        <v>800</v>
      </c>
      <c r="F486" s="14">
        <f t="shared" si="137"/>
        <v>387600</v>
      </c>
      <c r="G486" s="15">
        <f t="shared" si="138"/>
        <v>4.7416315246506129E-2</v>
      </c>
      <c r="H486" s="13">
        <f t="shared" si="139"/>
        <v>76129.768343620832</v>
      </c>
      <c r="I486" s="13">
        <f t="shared" si="140"/>
        <v>7712454.402685333</v>
      </c>
      <c r="J486" s="15">
        <f t="shared" si="141"/>
        <v>0.95258368475349386</v>
      </c>
      <c r="K486" s="13">
        <f t="shared" si="142"/>
        <v>7786801.5321511151</v>
      </c>
      <c r="L486" s="13">
        <f t="shared" si="143"/>
        <v>734332612.27473223</v>
      </c>
      <c r="M486" s="15">
        <f t="shared" si="144"/>
        <v>0.95258368475349386</v>
      </c>
      <c r="N486" s="13">
        <f t="shared" si="145"/>
        <v>0</v>
      </c>
      <c r="O486" s="13">
        <f t="shared" si="146"/>
        <v>-74347.129465781152</v>
      </c>
      <c r="P486" s="15">
        <f t="shared" si="147"/>
        <v>-9.1785963117894075E-3</v>
      </c>
      <c r="Q486" s="7">
        <f t="shared" si="148"/>
        <v>8100054.402685334</v>
      </c>
      <c r="R486" s="7">
        <f t="shared" si="149"/>
        <v>8174401.5321511151</v>
      </c>
      <c r="S486" s="13">
        <f>IF('BANCO DE DADOS'!$AD$32="Sim",R486,Q486)</f>
        <v>8174401.5321511151</v>
      </c>
      <c r="T486" s="9">
        <f t="shared" si="150"/>
        <v>482</v>
      </c>
      <c r="U486" s="18">
        <f t="shared" ca="1" si="153"/>
        <v>59353</v>
      </c>
    </row>
    <row r="487" spans="2:21" x14ac:dyDescent="0.2">
      <c r="B487" s="18">
        <f t="shared" ca="1" si="151"/>
        <v>59353</v>
      </c>
      <c r="C487" s="9">
        <f t="shared" si="154"/>
        <v>483</v>
      </c>
      <c r="D487" s="9"/>
      <c r="E487" s="13">
        <f t="shared" si="152"/>
        <v>800</v>
      </c>
      <c r="F487" s="14">
        <f t="shared" si="137"/>
        <v>388400</v>
      </c>
      <c r="G487" s="15">
        <f t="shared" si="138"/>
        <v>4.7062961450911732E-2</v>
      </c>
      <c r="H487" s="13">
        <f t="shared" si="139"/>
        <v>76859.738985938893</v>
      </c>
      <c r="I487" s="13">
        <f t="shared" si="140"/>
        <v>7789314.141671272</v>
      </c>
      <c r="J487" s="15">
        <f t="shared" si="141"/>
        <v>0.95293703854908829</v>
      </c>
      <c r="K487" s="13">
        <f t="shared" si="142"/>
        <v>7864374.3266881835</v>
      </c>
      <c r="L487" s="13">
        <f t="shared" si="143"/>
        <v>742196986.6014204</v>
      </c>
      <c r="M487" s="15">
        <f t="shared" si="144"/>
        <v>0.95293703854908829</v>
      </c>
      <c r="N487" s="13">
        <f t="shared" si="145"/>
        <v>0</v>
      </c>
      <c r="O487" s="13">
        <f t="shared" si="146"/>
        <v>-75060.185016910546</v>
      </c>
      <c r="P487" s="15">
        <f t="shared" si="147"/>
        <v>-9.1786266573473732E-3</v>
      </c>
      <c r="Q487" s="7">
        <f t="shared" si="148"/>
        <v>8177714.1416712729</v>
      </c>
      <c r="R487" s="7">
        <f t="shared" si="149"/>
        <v>8252774.3266881835</v>
      </c>
      <c r="S487" s="13">
        <f>IF('BANCO DE DADOS'!$AD$32="Sim",R487,Q487)</f>
        <v>8252774.3266881835</v>
      </c>
      <c r="T487" s="9">
        <f t="shared" si="150"/>
        <v>483</v>
      </c>
      <c r="U487" s="18">
        <f t="shared" ca="1" si="153"/>
        <v>59384</v>
      </c>
    </row>
    <row r="488" spans="2:21" x14ac:dyDescent="0.2">
      <c r="B488" s="18">
        <f t="shared" ca="1" si="151"/>
        <v>59384</v>
      </c>
      <c r="C488" s="9">
        <f t="shared" si="154"/>
        <v>484</v>
      </c>
      <c r="D488" s="9"/>
      <c r="E488" s="13">
        <f t="shared" si="152"/>
        <v>800</v>
      </c>
      <c r="F488" s="14">
        <f t="shared" si="137"/>
        <v>389200</v>
      </c>
      <c r="G488" s="15">
        <f t="shared" si="138"/>
        <v>4.6712086136155115E-2</v>
      </c>
      <c r="H488" s="13">
        <f t="shared" si="139"/>
        <v>77596.636168530225</v>
      </c>
      <c r="I488" s="13">
        <f t="shared" si="140"/>
        <v>7866910.7778398022</v>
      </c>
      <c r="J488" s="15">
        <f t="shared" si="141"/>
        <v>0.95328791386384493</v>
      </c>
      <c r="K488" s="13">
        <f t="shared" si="142"/>
        <v>7942690.7844443182</v>
      </c>
      <c r="L488" s="13">
        <f t="shared" si="143"/>
        <v>750139677.38586473</v>
      </c>
      <c r="M488" s="15">
        <f t="shared" si="144"/>
        <v>0.95328791386384493</v>
      </c>
      <c r="N488" s="13">
        <f t="shared" si="145"/>
        <v>0</v>
      </c>
      <c r="O488" s="13">
        <f t="shared" si="146"/>
        <v>-75780.006604515016</v>
      </c>
      <c r="P488" s="15">
        <f t="shared" si="147"/>
        <v>-9.1786567118159138E-3</v>
      </c>
      <c r="Q488" s="7">
        <f t="shared" si="148"/>
        <v>8256110.7778398031</v>
      </c>
      <c r="R488" s="7">
        <f t="shared" si="149"/>
        <v>8331890.7844443182</v>
      </c>
      <c r="S488" s="13">
        <f>IF('BANCO DE DADOS'!$AD$32="Sim",R488,Q488)</f>
        <v>8331890.7844443182</v>
      </c>
      <c r="T488" s="9">
        <f t="shared" si="150"/>
        <v>484</v>
      </c>
      <c r="U488" s="18">
        <f t="shared" ca="1" si="153"/>
        <v>59415</v>
      </c>
    </row>
    <row r="489" spans="2:21" x14ac:dyDescent="0.2">
      <c r="B489" s="18">
        <f t="shared" ca="1" si="151"/>
        <v>59415</v>
      </c>
      <c r="C489" s="9">
        <f t="shared" si="154"/>
        <v>485</v>
      </c>
      <c r="D489" s="9"/>
      <c r="E489" s="13">
        <f t="shared" si="152"/>
        <v>800</v>
      </c>
      <c r="F489" s="14">
        <f t="shared" si="137"/>
        <v>390000</v>
      </c>
      <c r="G489" s="15">
        <f t="shared" si="138"/>
        <v>4.6363673534963019E-2</v>
      </c>
      <c r="H489" s="13">
        <f t="shared" si="139"/>
        <v>78340.525615901264</v>
      </c>
      <c r="I489" s="13">
        <f t="shared" si="140"/>
        <v>7945251.3034557039</v>
      </c>
      <c r="J489" s="15">
        <f t="shared" si="141"/>
        <v>0.95363632646503693</v>
      </c>
      <c r="K489" s="13">
        <f t="shared" si="142"/>
        <v>8021757.9618858192</v>
      </c>
      <c r="L489" s="13">
        <f t="shared" si="143"/>
        <v>758161435.34775054</v>
      </c>
      <c r="M489" s="15">
        <f t="shared" si="144"/>
        <v>0.95363632646503693</v>
      </c>
      <c r="N489" s="13">
        <f t="shared" si="145"/>
        <v>0</v>
      </c>
      <c r="O489" s="13">
        <f t="shared" si="146"/>
        <v>-76506.658430114388</v>
      </c>
      <c r="P489" s="15">
        <f t="shared" si="147"/>
        <v>-9.178686478042427E-3</v>
      </c>
      <c r="Q489" s="7">
        <f t="shared" si="148"/>
        <v>8335251.3034557048</v>
      </c>
      <c r="R489" s="7">
        <f t="shared" si="149"/>
        <v>8411757.9618858192</v>
      </c>
      <c r="S489" s="13">
        <f>IF('BANCO DE DADOS'!$AD$32="Sim",R489,Q489)</f>
        <v>8411757.9618858192</v>
      </c>
      <c r="T489" s="9">
        <f t="shared" si="150"/>
        <v>485</v>
      </c>
      <c r="U489" s="18">
        <f t="shared" ca="1" si="153"/>
        <v>59445</v>
      </c>
    </row>
    <row r="490" spans="2:21" x14ac:dyDescent="0.2">
      <c r="B490" s="18">
        <f t="shared" ca="1" si="151"/>
        <v>59445</v>
      </c>
      <c r="C490" s="9">
        <f t="shared" si="154"/>
        <v>486</v>
      </c>
      <c r="D490" s="9"/>
      <c r="E490" s="13">
        <f t="shared" si="152"/>
        <v>800</v>
      </c>
      <c r="F490" s="14">
        <f t="shared" si="137"/>
        <v>390800</v>
      </c>
      <c r="G490" s="15">
        <f t="shared" si="138"/>
        <v>4.6017707963505627E-2</v>
      </c>
      <c r="H490" s="13">
        <f t="shared" si="139"/>
        <v>79091.473676204609</v>
      </c>
      <c r="I490" s="13">
        <f t="shared" si="140"/>
        <v>8024342.7771319086</v>
      </c>
      <c r="J490" s="15">
        <f t="shared" si="141"/>
        <v>0.95398229203649443</v>
      </c>
      <c r="K490" s="13">
        <f t="shared" si="142"/>
        <v>8101582.982436331</v>
      </c>
      <c r="L490" s="13">
        <f t="shared" si="143"/>
        <v>766263018.33018684</v>
      </c>
      <c r="M490" s="15">
        <f t="shared" si="144"/>
        <v>0.95398229203649443</v>
      </c>
      <c r="N490" s="13">
        <f t="shared" si="145"/>
        <v>0</v>
      </c>
      <c r="O490" s="13">
        <f t="shared" si="146"/>
        <v>-77240.205304421484</v>
      </c>
      <c r="P490" s="15">
        <f t="shared" si="147"/>
        <v>-9.1787159588451895E-3</v>
      </c>
      <c r="Q490" s="7">
        <f t="shared" si="148"/>
        <v>8415142.7771319095</v>
      </c>
      <c r="R490" s="7">
        <f t="shared" si="149"/>
        <v>8492382.982436331</v>
      </c>
      <c r="S490" s="13">
        <f>IF('BANCO DE DADOS'!$AD$32="Sim",R490,Q490)</f>
        <v>8492382.982436331</v>
      </c>
      <c r="T490" s="9">
        <f t="shared" si="150"/>
        <v>486</v>
      </c>
      <c r="U490" s="18">
        <f t="shared" ca="1" si="153"/>
        <v>59476</v>
      </c>
    </row>
    <row r="491" spans="2:21" x14ac:dyDescent="0.2">
      <c r="B491" s="18">
        <f t="shared" ca="1" si="151"/>
        <v>59476</v>
      </c>
      <c r="C491" s="9">
        <f t="shared" si="154"/>
        <v>487</v>
      </c>
      <c r="D491" s="9"/>
      <c r="E491" s="13">
        <f t="shared" si="152"/>
        <v>800</v>
      </c>
      <c r="F491" s="14">
        <f t="shared" si="137"/>
        <v>391600</v>
      </c>
      <c r="G491" s="15">
        <f t="shared" si="138"/>
        <v>4.5674173821132334E-2</v>
      </c>
      <c r="H491" s="13">
        <f t="shared" si="139"/>
        <v>79849.547327156819</v>
      </c>
      <c r="I491" s="13">
        <f t="shared" si="140"/>
        <v>8104192.3244590657</v>
      </c>
      <c r="J491" s="15">
        <f t="shared" si="141"/>
        <v>0.95432582617886763</v>
      </c>
      <c r="K491" s="13">
        <f t="shared" si="142"/>
        <v>8182173.0371121932</v>
      </c>
      <c r="L491" s="13">
        <f t="shared" si="143"/>
        <v>774445191.36729908</v>
      </c>
      <c r="M491" s="15">
        <f t="shared" si="144"/>
        <v>0.95432582617886763</v>
      </c>
      <c r="N491" s="13">
        <f t="shared" si="145"/>
        <v>0</v>
      </c>
      <c r="O491" s="13">
        <f t="shared" si="146"/>
        <v>-77980.712653126568</v>
      </c>
      <c r="P491" s="15">
        <f t="shared" si="147"/>
        <v>-9.1787451570141416E-3</v>
      </c>
      <c r="Q491" s="7">
        <f t="shared" si="148"/>
        <v>8495792.3244590666</v>
      </c>
      <c r="R491" s="7">
        <f t="shared" si="149"/>
        <v>8573773.0371121932</v>
      </c>
      <c r="S491" s="13">
        <f>IF('BANCO DE DADOS'!$AD$32="Sim",R491,Q491)</f>
        <v>8573773.0371121932</v>
      </c>
      <c r="T491" s="9">
        <f t="shared" si="150"/>
        <v>487</v>
      </c>
      <c r="U491" s="18">
        <f t="shared" ca="1" si="153"/>
        <v>59506</v>
      </c>
    </row>
    <row r="492" spans="2:21" x14ac:dyDescent="0.2">
      <c r="B492" s="18">
        <f t="shared" ca="1" si="151"/>
        <v>59506</v>
      </c>
      <c r="C492" s="9">
        <f t="shared" si="154"/>
        <v>488</v>
      </c>
      <c r="D492" s="9"/>
      <c r="E492" s="13">
        <f t="shared" si="152"/>
        <v>800</v>
      </c>
      <c r="F492" s="14">
        <f t="shared" si="137"/>
        <v>392400</v>
      </c>
      <c r="G492" s="15">
        <f t="shared" si="138"/>
        <v>4.5333055590106391E-2</v>
      </c>
      <c r="H492" s="13">
        <f t="shared" si="139"/>
        <v>80614.814182012065</v>
      </c>
      <c r="I492" s="13">
        <f t="shared" si="140"/>
        <v>8184807.138641078</v>
      </c>
      <c r="J492" s="15">
        <f t="shared" si="141"/>
        <v>0.95466694440989364</v>
      </c>
      <c r="K492" s="13">
        <f t="shared" si="142"/>
        <v>8263535.3851638101</v>
      </c>
      <c r="L492" s="13">
        <f t="shared" si="143"/>
        <v>782708726.75246286</v>
      </c>
      <c r="M492" s="15">
        <f t="shared" si="144"/>
        <v>0.95466694440989364</v>
      </c>
      <c r="N492" s="13">
        <f t="shared" si="145"/>
        <v>0</v>
      </c>
      <c r="O492" s="13">
        <f t="shared" si="146"/>
        <v>-78728.246522732079</v>
      </c>
      <c r="P492" s="15">
        <f t="shared" si="147"/>
        <v>-9.1787740753111052E-3</v>
      </c>
      <c r="Q492" s="7">
        <f t="shared" si="148"/>
        <v>8577207.138641078</v>
      </c>
      <c r="R492" s="7">
        <f t="shared" si="149"/>
        <v>8655935.3851638101</v>
      </c>
      <c r="S492" s="13">
        <f>IF('BANCO DE DADOS'!$AD$32="Sim",R492,Q492)</f>
        <v>8655935.3851638101</v>
      </c>
      <c r="T492" s="9">
        <f t="shared" si="150"/>
        <v>488</v>
      </c>
      <c r="U492" s="18">
        <f t="shared" ca="1" si="153"/>
        <v>59537</v>
      </c>
    </row>
    <row r="493" spans="2:21" x14ac:dyDescent="0.2">
      <c r="B493" s="18">
        <f t="shared" ca="1" si="151"/>
        <v>59537</v>
      </c>
      <c r="C493" s="9">
        <f t="shared" si="154"/>
        <v>489</v>
      </c>
      <c r="D493" s="9"/>
      <c r="E493" s="13">
        <f t="shared" si="152"/>
        <v>800</v>
      </c>
      <c r="F493" s="14">
        <f t="shared" ref="F493:F556" si="155">F492+E493</f>
        <v>393200</v>
      </c>
      <c r="G493" s="15">
        <f t="shared" ref="G493:G556" si="156">IF(F493&lt;=0,0,F493/S493)</f>
        <v>4.4994337835338419E-2</v>
      </c>
      <c r="H493" s="13">
        <f t="shared" ref="H493:H556" si="157">Q492*Taxa</f>
        <v>81387.342495592718</v>
      </c>
      <c r="I493" s="13">
        <f t="shared" ref="I493:I556" si="158">I492+H493</f>
        <v>8266194.4811366703</v>
      </c>
      <c r="J493" s="15">
        <f t="shared" ref="J493:J556" si="159">1-G493</f>
        <v>0.95500566216466154</v>
      </c>
      <c r="K493" s="13">
        <f t="shared" ref="K493:K556" si="160">R493-F493</f>
        <v>8345677.3547231071</v>
      </c>
      <c r="L493" s="13">
        <f t="shared" ref="L493:L556" si="161">L492+K493</f>
        <v>791054404.10718596</v>
      </c>
      <c r="M493" s="15">
        <f t="shared" ref="M493:M556" si="162">K493/R493</f>
        <v>0.95500566216466154</v>
      </c>
      <c r="N493" s="13">
        <f t="shared" ref="N493:N556" si="163">Q493*Inflação</f>
        <v>0</v>
      </c>
      <c r="O493" s="13">
        <f t="shared" ref="O493:O556" si="164">Q493-R493</f>
        <v>-79482.873586436734</v>
      </c>
      <c r="P493" s="15">
        <f t="shared" ref="P493:P556" si="165">O493/Q493</f>
        <v>-9.1788027164693229E-3</v>
      </c>
      <c r="Q493" s="7">
        <f t="shared" ref="Q493:Q556" si="166">Q492+E493+H493</f>
        <v>8659394.4811366703</v>
      </c>
      <c r="R493" s="7">
        <f t="shared" ref="R493:R556" si="167">(R492+E493)*(1+((1+Taxa)/(1+Inflação)-1))</f>
        <v>8738877.3547231071</v>
      </c>
      <c r="S493" s="13">
        <f>IF('BANCO DE DADOS'!$AD$32="Sim",R493,Q493)</f>
        <v>8738877.3547231071</v>
      </c>
      <c r="T493" s="9">
        <f t="shared" ref="T493:T556" si="168">C493</f>
        <v>489</v>
      </c>
      <c r="U493" s="18">
        <f t="shared" ca="1" si="153"/>
        <v>59568</v>
      </c>
    </row>
    <row r="494" spans="2:21" x14ac:dyDescent="0.2">
      <c r="B494" s="18">
        <f t="shared" ca="1" si="151"/>
        <v>59568</v>
      </c>
      <c r="C494" s="9">
        <f t="shared" si="154"/>
        <v>490</v>
      </c>
      <c r="D494" s="9"/>
      <c r="E494" s="13">
        <f t="shared" si="152"/>
        <v>800</v>
      </c>
      <c r="F494" s="14">
        <f t="shared" si="155"/>
        <v>394000</v>
      </c>
      <c r="G494" s="15">
        <f t="shared" si="156"/>
        <v>4.4658005204118743E-2</v>
      </c>
      <c r="H494" s="13">
        <f t="shared" si="157"/>
        <v>82167.201170377055</v>
      </c>
      <c r="I494" s="13">
        <f t="shared" si="158"/>
        <v>8348361.6823070478</v>
      </c>
      <c r="J494" s="15">
        <f t="shared" si="159"/>
        <v>0.95534199479588122</v>
      </c>
      <c r="K494" s="13">
        <f t="shared" si="160"/>
        <v>8428606.34345714</v>
      </c>
      <c r="L494" s="13">
        <f t="shared" si="161"/>
        <v>799483010.45064306</v>
      </c>
      <c r="M494" s="15">
        <f t="shared" si="162"/>
        <v>0.95534199479588122</v>
      </c>
      <c r="N494" s="13">
        <f t="shared" si="163"/>
        <v>0</v>
      </c>
      <c r="O494" s="13">
        <f t="shared" si="164"/>
        <v>-80244.661150092259</v>
      </c>
      <c r="P494" s="15">
        <f t="shared" si="165"/>
        <v>-9.1788310831949303E-3</v>
      </c>
      <c r="Q494" s="7">
        <f t="shared" si="166"/>
        <v>8742361.6823070478</v>
      </c>
      <c r="R494" s="7">
        <f t="shared" si="167"/>
        <v>8822606.34345714</v>
      </c>
      <c r="S494" s="13">
        <f>IF('BANCO DE DADOS'!$AD$32="Sim",R494,Q494)</f>
        <v>8822606.34345714</v>
      </c>
      <c r="T494" s="9">
        <f t="shared" si="168"/>
        <v>490</v>
      </c>
      <c r="U494" s="18">
        <f t="shared" ca="1" si="153"/>
        <v>59596</v>
      </c>
    </row>
    <row r="495" spans="2:21" x14ac:dyDescent="0.2">
      <c r="B495" s="18">
        <f t="shared" ca="1" si="151"/>
        <v>59596</v>
      </c>
      <c r="C495" s="9">
        <f t="shared" si="154"/>
        <v>491</v>
      </c>
      <c r="D495" s="9"/>
      <c r="E495" s="13">
        <f t="shared" si="152"/>
        <v>800</v>
      </c>
      <c r="F495" s="14">
        <f t="shared" si="155"/>
        <v>394800</v>
      </c>
      <c r="G495" s="15">
        <f t="shared" si="156"/>
        <v>4.4324042425848802E-2</v>
      </c>
      <c r="H495" s="13">
        <f t="shared" si="157"/>
        <v>82954.459762644663</v>
      </c>
      <c r="I495" s="13">
        <f t="shared" si="158"/>
        <v>8431316.1420696918</v>
      </c>
      <c r="J495" s="15">
        <f t="shared" si="159"/>
        <v>0.95567595757415125</v>
      </c>
      <c r="K495" s="13">
        <f t="shared" si="160"/>
        <v>8512329.819227891</v>
      </c>
      <c r="L495" s="13">
        <f t="shared" si="161"/>
        <v>807995340.269871</v>
      </c>
      <c r="M495" s="15">
        <f t="shared" si="162"/>
        <v>0.95567595757415125</v>
      </c>
      <c r="N495" s="13">
        <f t="shared" si="163"/>
        <v>0</v>
      </c>
      <c r="O495" s="13">
        <f t="shared" si="164"/>
        <v>-81013.677158199251</v>
      </c>
      <c r="P495" s="15">
        <f t="shared" si="165"/>
        <v>-9.1788591781664271E-3</v>
      </c>
      <c r="Q495" s="7">
        <f t="shared" si="166"/>
        <v>8826116.1420696918</v>
      </c>
      <c r="R495" s="7">
        <f t="shared" si="167"/>
        <v>8907129.819227891</v>
      </c>
      <c r="S495" s="13">
        <f>IF('BANCO DE DADOS'!$AD$32="Sim",R495,Q495)</f>
        <v>8907129.819227891</v>
      </c>
      <c r="T495" s="9">
        <f t="shared" si="168"/>
        <v>491</v>
      </c>
      <c r="U495" s="18">
        <f t="shared" ca="1" si="153"/>
        <v>59627</v>
      </c>
    </row>
    <row r="496" spans="2:21" x14ac:dyDescent="0.2">
      <c r="B496" s="18">
        <f t="shared" ca="1" si="151"/>
        <v>59627</v>
      </c>
      <c r="C496" s="9">
        <f t="shared" si="154"/>
        <v>492</v>
      </c>
      <c r="D496" s="9">
        <v>41</v>
      </c>
      <c r="E496" s="13">
        <f t="shared" si="152"/>
        <v>800</v>
      </c>
      <c r="F496" s="14">
        <f t="shared" si="155"/>
        <v>395600</v>
      </c>
      <c r="G496" s="15">
        <f t="shared" si="156"/>
        <v>4.3992434311771335E-2</v>
      </c>
      <c r="H496" s="13">
        <f t="shared" si="157"/>
        <v>83749.188488680258</v>
      </c>
      <c r="I496" s="13">
        <f t="shared" si="158"/>
        <v>8515065.3305583727</v>
      </c>
      <c r="J496" s="15">
        <f t="shared" si="159"/>
        <v>0.95600756568822864</v>
      </c>
      <c r="K496" s="13">
        <f t="shared" si="160"/>
        <v>8596855.3207583427</v>
      </c>
      <c r="L496" s="13">
        <f t="shared" si="161"/>
        <v>816592195.59062934</v>
      </c>
      <c r="M496" s="15">
        <f t="shared" si="162"/>
        <v>0.95600756568822864</v>
      </c>
      <c r="N496" s="13">
        <f t="shared" si="163"/>
        <v>0</v>
      </c>
      <c r="O496" s="13">
        <f t="shared" si="164"/>
        <v>-81789.990199970081</v>
      </c>
      <c r="P496" s="15">
        <f t="shared" si="165"/>
        <v>-9.1788870040352914E-3</v>
      </c>
      <c r="Q496" s="7">
        <f t="shared" si="166"/>
        <v>8910665.3305583727</v>
      </c>
      <c r="R496" s="7">
        <f t="shared" si="167"/>
        <v>8992455.3207583427</v>
      </c>
      <c r="S496" s="13">
        <f>IF('BANCO DE DADOS'!$AD$32="Sim",R496,Q496)</f>
        <v>8992455.3207583427</v>
      </c>
      <c r="T496" s="9">
        <f t="shared" si="168"/>
        <v>492</v>
      </c>
      <c r="U496" s="18">
        <f t="shared" ca="1" si="153"/>
        <v>59657</v>
      </c>
    </row>
    <row r="497" spans="2:21" x14ac:dyDescent="0.2">
      <c r="B497" s="18">
        <f t="shared" ca="1" si="151"/>
        <v>59657</v>
      </c>
      <c r="C497" s="9">
        <f t="shared" si="154"/>
        <v>493</v>
      </c>
      <c r="D497" s="9"/>
      <c r="E497" s="13">
        <f t="shared" si="152"/>
        <v>800</v>
      </c>
      <c r="F497" s="14">
        <f t="shared" si="155"/>
        <v>396400</v>
      </c>
      <c r="G497" s="15">
        <f t="shared" si="156"/>
        <v>4.3663165754699695E-2</v>
      </c>
      <c r="H497" s="13">
        <f t="shared" si="157"/>
        <v>84551.458231036391</v>
      </c>
      <c r="I497" s="13">
        <f t="shared" si="158"/>
        <v>8599616.7887894083</v>
      </c>
      <c r="J497" s="15">
        <f t="shared" si="159"/>
        <v>0.95633683424530025</v>
      </c>
      <c r="K497" s="13">
        <f t="shared" si="160"/>
        <v>8682190.458304856</v>
      </c>
      <c r="L497" s="13">
        <f t="shared" si="161"/>
        <v>825274386.04893422</v>
      </c>
      <c r="M497" s="15">
        <f t="shared" si="162"/>
        <v>0.95633683424530036</v>
      </c>
      <c r="N497" s="13">
        <f t="shared" si="163"/>
        <v>0</v>
      </c>
      <c r="O497" s="13">
        <f t="shared" si="164"/>
        <v>-82573.669515447691</v>
      </c>
      <c r="P497" s="15">
        <f t="shared" si="165"/>
        <v>-9.1789145634264217E-3</v>
      </c>
      <c r="Q497" s="7">
        <f t="shared" si="166"/>
        <v>8996016.7887894083</v>
      </c>
      <c r="R497" s="7">
        <f t="shared" si="167"/>
        <v>9078590.458304856</v>
      </c>
      <c r="S497" s="13">
        <f>IF('BANCO DE DADOS'!$AD$32="Sim",R497,Q497)</f>
        <v>9078590.458304856</v>
      </c>
      <c r="T497" s="9">
        <f t="shared" si="168"/>
        <v>493</v>
      </c>
      <c r="U497" s="18">
        <f t="shared" ca="1" si="153"/>
        <v>59688</v>
      </c>
    </row>
    <row r="498" spans="2:21" x14ac:dyDescent="0.2">
      <c r="B498" s="18">
        <f t="shared" ca="1" si="151"/>
        <v>59688</v>
      </c>
      <c r="C498" s="9">
        <f t="shared" si="154"/>
        <v>494</v>
      </c>
      <c r="D498" s="9"/>
      <c r="E498" s="13">
        <f t="shared" si="152"/>
        <v>800</v>
      </c>
      <c r="F498" s="14">
        <f t="shared" si="155"/>
        <v>397200</v>
      </c>
      <c r="G498" s="15">
        <f t="shared" si="156"/>
        <v>4.3336221728746099E-2</v>
      </c>
      <c r="H498" s="13">
        <f t="shared" si="157"/>
        <v>85361.340544855397</v>
      </c>
      <c r="I498" s="13">
        <f t="shared" si="158"/>
        <v>8684978.1293342635</v>
      </c>
      <c r="J498" s="15">
        <f t="shared" si="159"/>
        <v>0.95666377827125393</v>
      </c>
      <c r="K498" s="13">
        <f t="shared" si="160"/>
        <v>8768342.91433594</v>
      </c>
      <c r="L498" s="13">
        <f t="shared" si="161"/>
        <v>834042728.96327019</v>
      </c>
      <c r="M498" s="15">
        <f t="shared" si="162"/>
        <v>0.95666377827125393</v>
      </c>
      <c r="N498" s="13">
        <f t="shared" si="163"/>
        <v>0</v>
      </c>
      <c r="O498" s="13">
        <f t="shared" si="164"/>
        <v>-83364.78500167653</v>
      </c>
      <c r="P498" s="15">
        <f t="shared" si="165"/>
        <v>-9.1789418589378943E-3</v>
      </c>
      <c r="Q498" s="7">
        <f t="shared" si="166"/>
        <v>9082178.1293342635</v>
      </c>
      <c r="R498" s="7">
        <f t="shared" si="167"/>
        <v>9165542.91433594</v>
      </c>
      <c r="S498" s="13">
        <f>IF('BANCO DE DADOS'!$AD$32="Sim",R498,Q498)</f>
        <v>9165542.91433594</v>
      </c>
      <c r="T498" s="9">
        <f t="shared" si="168"/>
        <v>494</v>
      </c>
      <c r="U498" s="18">
        <f t="shared" ca="1" si="153"/>
        <v>59718</v>
      </c>
    </row>
    <row r="499" spans="2:21" x14ac:dyDescent="0.2">
      <c r="B499" s="18">
        <f t="shared" ca="1" si="151"/>
        <v>59718</v>
      </c>
      <c r="C499" s="9">
        <f t="shared" si="154"/>
        <v>495</v>
      </c>
      <c r="D499" s="9"/>
      <c r="E499" s="13">
        <f t="shared" si="152"/>
        <v>800</v>
      </c>
      <c r="F499" s="14">
        <f t="shared" si="155"/>
        <v>398000</v>
      </c>
      <c r="G499" s="15">
        <f t="shared" si="156"/>
        <v>4.3011587289048914E-2</v>
      </c>
      <c r="H499" s="13">
        <f t="shared" si="157"/>
        <v>86178.907664251616</v>
      </c>
      <c r="I499" s="13">
        <f t="shared" si="158"/>
        <v>8771157.0369985159</v>
      </c>
      <c r="J499" s="15">
        <f t="shared" si="159"/>
        <v>0.95698841271095114</v>
      </c>
      <c r="K499" s="13">
        <f t="shared" si="160"/>
        <v>8855320.4442174565</v>
      </c>
      <c r="L499" s="13">
        <f t="shared" si="161"/>
        <v>842898049.40748763</v>
      </c>
      <c r="M499" s="15">
        <f t="shared" si="162"/>
        <v>0.95698841271095114</v>
      </c>
      <c r="N499" s="13">
        <f t="shared" si="163"/>
        <v>0</v>
      </c>
      <c r="O499" s="13">
        <f t="shared" si="164"/>
        <v>-84163.407218940556</v>
      </c>
      <c r="P499" s="15">
        <f t="shared" si="165"/>
        <v>-9.1789688931416848E-3</v>
      </c>
      <c r="Q499" s="7">
        <f t="shared" si="166"/>
        <v>9169157.0369985159</v>
      </c>
      <c r="R499" s="7">
        <f t="shared" si="167"/>
        <v>9253320.4442174565</v>
      </c>
      <c r="S499" s="13">
        <f>IF('BANCO DE DADOS'!$AD$32="Sim",R499,Q499)</f>
        <v>9253320.4442174565</v>
      </c>
      <c r="T499" s="9">
        <f t="shared" si="168"/>
        <v>495</v>
      </c>
      <c r="U499" s="18">
        <f t="shared" ca="1" si="153"/>
        <v>59749</v>
      </c>
    </row>
    <row r="500" spans="2:21" x14ac:dyDescent="0.2">
      <c r="B500" s="18">
        <f t="shared" ca="1" si="151"/>
        <v>59749</v>
      </c>
      <c r="C500" s="9">
        <f t="shared" si="154"/>
        <v>496</v>
      </c>
      <c r="D500" s="9"/>
      <c r="E500" s="13">
        <f t="shared" si="152"/>
        <v>800</v>
      </c>
      <c r="F500" s="14">
        <f t="shared" si="155"/>
        <v>398800</v>
      </c>
      <c r="G500" s="15">
        <f t="shared" si="156"/>
        <v>4.2689247571499042E-2</v>
      </c>
      <c r="H500" s="13">
        <f t="shared" si="157"/>
        <v>87004.232508753936</v>
      </c>
      <c r="I500" s="13">
        <f t="shared" si="158"/>
        <v>8858161.2695072703</v>
      </c>
      <c r="J500" s="15">
        <f t="shared" si="159"/>
        <v>0.95731075242850094</v>
      </c>
      <c r="K500" s="13">
        <f t="shared" si="160"/>
        <v>8943130.8769043274</v>
      </c>
      <c r="L500" s="13">
        <f t="shared" si="161"/>
        <v>851841180.284392</v>
      </c>
      <c r="M500" s="15">
        <f t="shared" si="162"/>
        <v>0.95731075242850094</v>
      </c>
      <c r="N500" s="13">
        <f t="shared" si="163"/>
        <v>0</v>
      </c>
      <c r="O500" s="13">
        <f t="shared" si="164"/>
        <v>-84969.607397057116</v>
      </c>
      <c r="P500" s="15">
        <f t="shared" si="165"/>
        <v>-9.1789956685840047E-3</v>
      </c>
      <c r="Q500" s="7">
        <f t="shared" si="166"/>
        <v>9256961.2695072703</v>
      </c>
      <c r="R500" s="7">
        <f t="shared" si="167"/>
        <v>9341930.8769043274</v>
      </c>
      <c r="S500" s="13">
        <f>IF('BANCO DE DADOS'!$AD$32="Sim",R500,Q500)</f>
        <v>9341930.8769043274</v>
      </c>
      <c r="T500" s="9">
        <f t="shared" si="168"/>
        <v>496</v>
      </c>
      <c r="U500" s="18">
        <f t="shared" ca="1" si="153"/>
        <v>59780</v>
      </c>
    </row>
    <row r="501" spans="2:21" x14ac:dyDescent="0.2">
      <c r="B501" s="18">
        <f t="shared" ca="1" si="151"/>
        <v>59780</v>
      </c>
      <c r="C501" s="9">
        <f t="shared" si="154"/>
        <v>497</v>
      </c>
      <c r="D501" s="9"/>
      <c r="E501" s="13">
        <f t="shared" si="152"/>
        <v>800</v>
      </c>
      <c r="F501" s="14">
        <f t="shared" si="155"/>
        <v>399600</v>
      </c>
      <c r="G501" s="15">
        <f t="shared" si="156"/>
        <v>4.2369187792465374E-2</v>
      </c>
      <c r="H501" s="13">
        <f t="shared" si="157"/>
        <v>87837.388689809493</v>
      </c>
      <c r="I501" s="13">
        <f t="shared" si="158"/>
        <v>8945998.6581970807</v>
      </c>
      <c r="J501" s="15">
        <f t="shared" si="159"/>
        <v>0.95763081220753465</v>
      </c>
      <c r="K501" s="13">
        <f t="shared" si="160"/>
        <v>9031782.1156388074</v>
      </c>
      <c r="L501" s="13">
        <f t="shared" si="161"/>
        <v>860872962.40003085</v>
      </c>
      <c r="M501" s="15">
        <f t="shared" si="162"/>
        <v>0.95763081220753465</v>
      </c>
      <c r="N501" s="13">
        <f t="shared" si="163"/>
        <v>0</v>
      </c>
      <c r="O501" s="13">
        <f t="shared" si="164"/>
        <v>-85783.457441726699</v>
      </c>
      <c r="P501" s="15">
        <f t="shared" si="165"/>
        <v>-9.1790221877852112E-3</v>
      </c>
      <c r="Q501" s="7">
        <f t="shared" si="166"/>
        <v>9345598.6581970807</v>
      </c>
      <c r="R501" s="7">
        <f t="shared" si="167"/>
        <v>9431382.1156388074</v>
      </c>
      <c r="S501" s="13">
        <f>IF('BANCO DE DADOS'!$AD$32="Sim",R501,Q501)</f>
        <v>9431382.1156388074</v>
      </c>
      <c r="T501" s="9">
        <f t="shared" si="168"/>
        <v>497</v>
      </c>
      <c r="U501" s="18">
        <f t="shared" ca="1" si="153"/>
        <v>59810</v>
      </c>
    </row>
    <row r="502" spans="2:21" x14ac:dyDescent="0.2">
      <c r="B502" s="18">
        <f t="shared" ca="1" si="151"/>
        <v>59810</v>
      </c>
      <c r="C502" s="9">
        <f t="shared" si="154"/>
        <v>498</v>
      </c>
      <c r="D502" s="9"/>
      <c r="E502" s="13">
        <f t="shared" si="152"/>
        <v>800</v>
      </c>
      <c r="F502" s="14">
        <f t="shared" si="155"/>
        <v>400400</v>
      </c>
      <c r="G502" s="15">
        <f t="shared" si="156"/>
        <v>4.205139324851933E-2</v>
      </c>
      <c r="H502" s="13">
        <f t="shared" si="157"/>
        <v>88678.450517349251</v>
      </c>
      <c r="I502" s="13">
        <f t="shared" si="158"/>
        <v>9034677.1087144297</v>
      </c>
      <c r="J502" s="15">
        <f t="shared" si="159"/>
        <v>0.95794860675148064</v>
      </c>
      <c r="K502" s="13">
        <f t="shared" si="160"/>
        <v>9121282.1386553813</v>
      </c>
      <c r="L502" s="13">
        <f t="shared" si="161"/>
        <v>869994244.53868628</v>
      </c>
      <c r="M502" s="15">
        <f t="shared" si="162"/>
        <v>0.95794860675148064</v>
      </c>
      <c r="N502" s="13">
        <f t="shared" si="163"/>
        <v>0</v>
      </c>
      <c r="O502" s="13">
        <f t="shared" si="164"/>
        <v>-86605.029940951616</v>
      </c>
      <c r="P502" s="15">
        <f t="shared" si="165"/>
        <v>-9.1790484532406676E-3</v>
      </c>
      <c r="Q502" s="7">
        <f t="shared" si="166"/>
        <v>9435077.1087144297</v>
      </c>
      <c r="R502" s="7">
        <f t="shared" si="167"/>
        <v>9521682.1386553813</v>
      </c>
      <c r="S502" s="13">
        <f>IF('BANCO DE DADOS'!$AD$32="Sim",R502,Q502)</f>
        <v>9521682.1386553813</v>
      </c>
      <c r="T502" s="9">
        <f t="shared" si="168"/>
        <v>498</v>
      </c>
      <c r="U502" s="18">
        <f t="shared" ca="1" si="153"/>
        <v>59841</v>
      </c>
    </row>
    <row r="503" spans="2:21" x14ac:dyDescent="0.2">
      <c r="B503" s="18">
        <f t="shared" ca="1" si="151"/>
        <v>59841</v>
      </c>
      <c r="C503" s="9">
        <f t="shared" si="154"/>
        <v>499</v>
      </c>
      <c r="D503" s="9"/>
      <c r="E503" s="13">
        <f t="shared" si="152"/>
        <v>800</v>
      </c>
      <c r="F503" s="14">
        <f t="shared" si="155"/>
        <v>401200</v>
      </c>
      <c r="G503" s="15">
        <f t="shared" si="156"/>
        <v>4.1735849316158619E-2</v>
      </c>
      <c r="H503" s="13">
        <f t="shared" si="157"/>
        <v>89527.493006415709</v>
      </c>
      <c r="I503" s="13">
        <f t="shared" si="158"/>
        <v>9124204.6017208453</v>
      </c>
      <c r="J503" s="15">
        <f t="shared" si="159"/>
        <v>0.95826415068384141</v>
      </c>
      <c r="K503" s="13">
        <f t="shared" si="160"/>
        <v>9211638.9998923484</v>
      </c>
      <c r="L503" s="13">
        <f t="shared" si="161"/>
        <v>879205883.53857863</v>
      </c>
      <c r="M503" s="15">
        <f t="shared" si="162"/>
        <v>0.95826415068384141</v>
      </c>
      <c r="N503" s="13">
        <f t="shared" si="163"/>
        <v>0</v>
      </c>
      <c r="O503" s="13">
        <f t="shared" si="164"/>
        <v>-87434.398171503097</v>
      </c>
      <c r="P503" s="15">
        <f t="shared" si="165"/>
        <v>-9.179074467420242E-3</v>
      </c>
      <c r="Q503" s="7">
        <f t="shared" si="166"/>
        <v>9525404.6017208453</v>
      </c>
      <c r="R503" s="7">
        <f t="shared" si="167"/>
        <v>9612838.9998923484</v>
      </c>
      <c r="S503" s="13">
        <f>IF('BANCO DE DADOS'!$AD$32="Sim",R503,Q503)</f>
        <v>9612838.9998923484</v>
      </c>
      <c r="T503" s="9">
        <f t="shared" si="168"/>
        <v>499</v>
      </c>
      <c r="U503" s="18">
        <f t="shared" ca="1" si="153"/>
        <v>59871</v>
      </c>
    </row>
    <row r="504" spans="2:21" x14ac:dyDescent="0.2">
      <c r="B504" s="18">
        <f t="shared" ca="1" si="151"/>
        <v>59871</v>
      </c>
      <c r="C504" s="9">
        <f t="shared" si="154"/>
        <v>500</v>
      </c>
      <c r="D504" s="9"/>
      <c r="E504" s="13">
        <f t="shared" si="152"/>
        <v>800</v>
      </c>
      <c r="F504" s="14">
        <f t="shared" si="155"/>
        <v>402000</v>
      </c>
      <c r="G504" s="15">
        <f t="shared" si="156"/>
        <v>4.1422541451530112E-2</v>
      </c>
      <c r="H504" s="13">
        <f t="shared" si="157"/>
        <v>90384.591883853587</v>
      </c>
      <c r="I504" s="13">
        <f t="shared" si="158"/>
        <v>9214589.1936046984</v>
      </c>
      <c r="J504" s="15">
        <f t="shared" si="159"/>
        <v>0.95857745854846987</v>
      </c>
      <c r="K504" s="13">
        <f t="shared" si="160"/>
        <v>9302860.8297101595</v>
      </c>
      <c r="L504" s="13">
        <f t="shared" si="161"/>
        <v>888508744.36828876</v>
      </c>
      <c r="M504" s="15">
        <f t="shared" si="162"/>
        <v>0.95857745854846987</v>
      </c>
      <c r="N504" s="13">
        <f t="shared" si="163"/>
        <v>0</v>
      </c>
      <c r="O504" s="13">
        <f t="shared" si="164"/>
        <v>-88271.636105461046</v>
      </c>
      <c r="P504" s="15">
        <f t="shared" si="165"/>
        <v>-9.1791002327690323E-3</v>
      </c>
      <c r="Q504" s="7">
        <f t="shared" si="166"/>
        <v>9616589.1936046984</v>
      </c>
      <c r="R504" s="7">
        <f t="shared" si="167"/>
        <v>9704860.8297101595</v>
      </c>
      <c r="S504" s="13">
        <f>IF('BANCO DE DADOS'!$AD$32="Sim",R504,Q504)</f>
        <v>9704860.8297101595</v>
      </c>
      <c r="T504" s="9">
        <f t="shared" si="168"/>
        <v>500</v>
      </c>
      <c r="U504" s="18">
        <f t="shared" ca="1" si="153"/>
        <v>59902</v>
      </c>
    </row>
    <row r="505" spans="2:21" x14ac:dyDescent="0.2">
      <c r="B505" s="18">
        <f t="shared" ca="1" si="151"/>
        <v>59902</v>
      </c>
      <c r="C505" s="9">
        <f t="shared" si="154"/>
        <v>501</v>
      </c>
      <c r="D505" s="9"/>
      <c r="E505" s="13">
        <f t="shared" si="152"/>
        <v>800</v>
      </c>
      <c r="F505" s="14">
        <f t="shared" si="155"/>
        <v>402800</v>
      </c>
      <c r="G505" s="15">
        <f t="shared" si="156"/>
        <v>4.1111455190151899E-2</v>
      </c>
      <c r="H505" s="13">
        <f t="shared" si="157"/>
        <v>91249.823595063935</v>
      </c>
      <c r="I505" s="13">
        <f t="shared" si="158"/>
        <v>9305839.0171997622</v>
      </c>
      <c r="J505" s="15">
        <f t="shared" si="159"/>
        <v>0.95888854480984809</v>
      </c>
      <c r="K505" s="13">
        <f t="shared" si="160"/>
        <v>9394955.8356165718</v>
      </c>
      <c r="L505" s="13">
        <f t="shared" si="161"/>
        <v>897903700.20390534</v>
      </c>
      <c r="M505" s="15">
        <f t="shared" si="162"/>
        <v>0.95888854480984809</v>
      </c>
      <c r="N505" s="13">
        <f t="shared" si="163"/>
        <v>0</v>
      </c>
      <c r="O505" s="13">
        <f t="shared" si="164"/>
        <v>-89116.818416809663</v>
      </c>
      <c r="P505" s="15">
        <f t="shared" si="165"/>
        <v>-9.1791257517074114E-3</v>
      </c>
      <c r="Q505" s="7">
        <f t="shared" si="166"/>
        <v>9708639.0171997622</v>
      </c>
      <c r="R505" s="7">
        <f t="shared" si="167"/>
        <v>9797755.8356165718</v>
      </c>
      <c r="S505" s="13">
        <f>IF('BANCO DE DADOS'!$AD$32="Sim",R505,Q505)</f>
        <v>9797755.8356165718</v>
      </c>
      <c r="T505" s="9">
        <f t="shared" si="168"/>
        <v>501</v>
      </c>
      <c r="U505" s="18">
        <f t="shared" ca="1" si="153"/>
        <v>59933</v>
      </c>
    </row>
    <row r="506" spans="2:21" x14ac:dyDescent="0.2">
      <c r="B506" s="18">
        <f t="shared" ca="1" si="151"/>
        <v>59933</v>
      </c>
      <c r="C506" s="9">
        <f t="shared" si="154"/>
        <v>502</v>
      </c>
      <c r="D506" s="9"/>
      <c r="E506" s="13">
        <f t="shared" si="152"/>
        <v>800</v>
      </c>
      <c r="F506" s="14">
        <f t="shared" si="155"/>
        <v>403600</v>
      </c>
      <c r="G506" s="15">
        <f t="shared" si="156"/>
        <v>4.0802576146634614E-2</v>
      </c>
      <c r="H506" s="13">
        <f t="shared" si="157"/>
        <v>92123.265310822389</v>
      </c>
      <c r="I506" s="13">
        <f t="shared" si="158"/>
        <v>9397962.2825105842</v>
      </c>
      <c r="J506" s="15">
        <f t="shared" si="159"/>
        <v>0.95919742385336537</v>
      </c>
      <c r="K506" s="13">
        <f t="shared" si="160"/>
        <v>9487932.3029986881</v>
      </c>
      <c r="L506" s="13">
        <f t="shared" si="161"/>
        <v>907391632.50690401</v>
      </c>
      <c r="M506" s="15">
        <f t="shared" si="162"/>
        <v>0.95919742385336537</v>
      </c>
      <c r="N506" s="13">
        <f t="shared" si="163"/>
        <v>0</v>
      </c>
      <c r="O506" s="13">
        <f t="shared" si="164"/>
        <v>-89970.020488103852</v>
      </c>
      <c r="P506" s="15">
        <f t="shared" si="165"/>
        <v>-9.1791510266319327E-3</v>
      </c>
      <c r="Q506" s="7">
        <f t="shared" si="166"/>
        <v>9801562.2825105842</v>
      </c>
      <c r="R506" s="7">
        <f t="shared" si="167"/>
        <v>9891532.3029986881</v>
      </c>
      <c r="S506" s="13">
        <f>IF('BANCO DE DADOS'!$AD$32="Sim",R506,Q506)</f>
        <v>9891532.3029986881</v>
      </c>
      <c r="T506" s="9">
        <f t="shared" si="168"/>
        <v>502</v>
      </c>
      <c r="U506" s="18">
        <f t="shared" ca="1" si="153"/>
        <v>59962</v>
      </c>
    </row>
    <row r="507" spans="2:21" x14ac:dyDescent="0.2">
      <c r="B507" s="18">
        <f t="shared" ca="1" si="151"/>
        <v>59962</v>
      </c>
      <c r="C507" s="9">
        <f t="shared" si="154"/>
        <v>503</v>
      </c>
      <c r="D507" s="9"/>
      <c r="E507" s="13">
        <f t="shared" si="152"/>
        <v>800</v>
      </c>
      <c r="F507" s="14">
        <f t="shared" si="155"/>
        <v>404400</v>
      </c>
      <c r="G507" s="15">
        <f t="shared" si="156"/>
        <v>4.0495890014401958E-2</v>
      </c>
      <c r="H507" s="13">
        <f t="shared" si="157"/>
        <v>93004.994934162096</v>
      </c>
      <c r="I507" s="13">
        <f t="shared" si="158"/>
        <v>9490967.2774447463</v>
      </c>
      <c r="J507" s="15">
        <f t="shared" si="159"/>
        <v>0.9595041099855981</v>
      </c>
      <c r="K507" s="13">
        <f t="shared" si="160"/>
        <v>9581798.5958619304</v>
      </c>
      <c r="L507" s="13">
        <f t="shared" si="161"/>
        <v>916973431.10276592</v>
      </c>
      <c r="M507" s="15">
        <f t="shared" si="162"/>
        <v>0.9595041099855981</v>
      </c>
      <c r="N507" s="13">
        <f t="shared" si="163"/>
        <v>0</v>
      </c>
      <c r="O507" s="13">
        <f t="shared" si="164"/>
        <v>-90831.318417184055</v>
      </c>
      <c r="P507" s="15">
        <f t="shared" si="165"/>
        <v>-9.1791760599146937E-3</v>
      </c>
      <c r="Q507" s="7">
        <f t="shared" si="166"/>
        <v>9895367.2774447463</v>
      </c>
      <c r="R507" s="7">
        <f t="shared" si="167"/>
        <v>9986198.5958619304</v>
      </c>
      <c r="S507" s="13">
        <f>IF('BANCO DE DADOS'!$AD$32="Sim",R507,Q507)</f>
        <v>9986198.5958619304</v>
      </c>
      <c r="T507" s="9">
        <f t="shared" si="168"/>
        <v>503</v>
      </c>
      <c r="U507" s="18">
        <f t="shared" ca="1" si="153"/>
        <v>59993</v>
      </c>
    </row>
    <row r="508" spans="2:21" x14ac:dyDescent="0.2">
      <c r="B508" s="18">
        <f t="shared" ca="1" si="151"/>
        <v>59993</v>
      </c>
      <c r="C508" s="9">
        <f t="shared" si="154"/>
        <v>504</v>
      </c>
      <c r="D508" s="9">
        <v>42</v>
      </c>
      <c r="E508" s="13">
        <f t="shared" si="152"/>
        <v>800</v>
      </c>
      <c r="F508" s="14">
        <f t="shared" si="155"/>
        <v>405200</v>
      </c>
      <c r="G508" s="15">
        <f t="shared" si="156"/>
        <v>4.0191382565410563E-2</v>
      </c>
      <c r="H508" s="13">
        <f t="shared" si="157"/>
        <v>93895.091107321976</v>
      </c>
      <c r="I508" s="13">
        <f t="shared" si="158"/>
        <v>9584862.3685520682</v>
      </c>
      <c r="J508" s="15">
        <f t="shared" si="159"/>
        <v>0.95980861743458945</v>
      </c>
      <c r="K508" s="13">
        <f t="shared" si="160"/>
        <v>9676563.1575760357</v>
      </c>
      <c r="L508" s="13">
        <f t="shared" si="161"/>
        <v>926649994.260342</v>
      </c>
      <c r="M508" s="15">
        <f t="shared" si="162"/>
        <v>0.95980861743458945</v>
      </c>
      <c r="N508" s="13">
        <f t="shared" si="163"/>
        <v>0</v>
      </c>
      <c r="O508" s="13">
        <f t="shared" si="164"/>
        <v>-91700.78902396746</v>
      </c>
      <c r="P508" s="15">
        <f t="shared" si="165"/>
        <v>-9.1792008539040102E-3</v>
      </c>
      <c r="Q508" s="7">
        <f t="shared" si="166"/>
        <v>9990062.3685520682</v>
      </c>
      <c r="R508" s="7">
        <f t="shared" si="167"/>
        <v>10081763.157576036</v>
      </c>
      <c r="S508" s="13">
        <f>IF('BANCO DE DADOS'!$AD$32="Sim",R508,Q508)</f>
        <v>10081763.157576036</v>
      </c>
      <c r="T508" s="9">
        <f t="shared" si="168"/>
        <v>504</v>
      </c>
      <c r="U508" s="18">
        <f t="shared" ca="1" si="153"/>
        <v>60023</v>
      </c>
    </row>
    <row r="509" spans="2:21" x14ac:dyDescent="0.2">
      <c r="B509" s="18">
        <f t="shared" ca="1" si="151"/>
        <v>60023</v>
      </c>
      <c r="C509" s="9">
        <f t="shared" si="154"/>
        <v>505</v>
      </c>
      <c r="D509" s="9"/>
      <c r="E509" s="13">
        <f t="shared" si="152"/>
        <v>800</v>
      </c>
      <c r="F509" s="14">
        <f t="shared" si="155"/>
        <v>406000</v>
      </c>
      <c r="G509" s="15">
        <f t="shared" si="156"/>
        <v>3.9889039649869049E-2</v>
      </c>
      <c r="H509" s="13">
        <f t="shared" si="157"/>
        <v>94793.633218760835</v>
      </c>
      <c r="I509" s="13">
        <f t="shared" si="158"/>
        <v>9679656.0017708298</v>
      </c>
      <c r="J509" s="15">
        <f t="shared" si="159"/>
        <v>0.96011096035013099</v>
      </c>
      <c r="K509" s="13">
        <f t="shared" si="160"/>
        <v>9772234.5116281305</v>
      </c>
      <c r="L509" s="13">
        <f t="shared" si="161"/>
        <v>936422228.77197015</v>
      </c>
      <c r="M509" s="15">
        <f t="shared" si="162"/>
        <v>0.96011096035013099</v>
      </c>
      <c r="N509" s="13">
        <f t="shared" si="163"/>
        <v>0</v>
      </c>
      <c r="O509" s="13">
        <f t="shared" si="164"/>
        <v>-92578.509857300669</v>
      </c>
      <c r="P509" s="15">
        <f t="shared" si="165"/>
        <v>-9.1792254109247656E-3</v>
      </c>
      <c r="Q509" s="7">
        <f t="shared" si="166"/>
        <v>10085656.00177083</v>
      </c>
      <c r="R509" s="7">
        <f t="shared" si="167"/>
        <v>10178234.51162813</v>
      </c>
      <c r="S509" s="13">
        <f>IF('BANCO DE DADOS'!$AD$32="Sim",R509,Q509)</f>
        <v>10178234.51162813</v>
      </c>
      <c r="T509" s="9">
        <f t="shared" si="168"/>
        <v>505</v>
      </c>
      <c r="U509" s="18">
        <f t="shared" ca="1" si="153"/>
        <v>60054</v>
      </c>
    </row>
    <row r="510" spans="2:21" x14ac:dyDescent="0.2">
      <c r="B510" s="18">
        <f t="shared" ca="1" si="151"/>
        <v>60054</v>
      </c>
      <c r="C510" s="9">
        <f t="shared" si="154"/>
        <v>506</v>
      </c>
      <c r="D510" s="9"/>
      <c r="E510" s="13">
        <f t="shared" si="152"/>
        <v>800</v>
      </c>
      <c r="F510" s="14">
        <f t="shared" si="155"/>
        <v>406800</v>
      </c>
      <c r="G510" s="15">
        <f t="shared" si="156"/>
        <v>3.9588847195956497E-2</v>
      </c>
      <c r="H510" s="13">
        <f t="shared" si="157"/>
        <v>95700.701410238136</v>
      </c>
      <c r="I510" s="13">
        <f t="shared" si="158"/>
        <v>9775356.7031810675</v>
      </c>
      <c r="J510" s="15">
        <f t="shared" si="159"/>
        <v>0.96041115280404354</v>
      </c>
      <c r="K510" s="13">
        <f t="shared" si="160"/>
        <v>9868821.262382945</v>
      </c>
      <c r="L510" s="13">
        <f t="shared" si="161"/>
        <v>946291050.03435314</v>
      </c>
      <c r="M510" s="15">
        <f t="shared" si="162"/>
        <v>0.96041115280404354</v>
      </c>
      <c r="N510" s="13">
        <f t="shared" si="163"/>
        <v>0</v>
      </c>
      <c r="O510" s="13">
        <f t="shared" si="164"/>
        <v>-93464.559201877564</v>
      </c>
      <c r="P510" s="15">
        <f t="shared" si="165"/>
        <v>-9.1792497332787801E-3</v>
      </c>
      <c r="Q510" s="7">
        <f t="shared" si="166"/>
        <v>10182156.703181067</v>
      </c>
      <c r="R510" s="7">
        <f t="shared" si="167"/>
        <v>10275621.262382945</v>
      </c>
      <c r="S510" s="13">
        <f>IF('BANCO DE DADOS'!$AD$32="Sim",R510,Q510)</f>
        <v>10275621.262382945</v>
      </c>
      <c r="T510" s="9">
        <f t="shared" si="168"/>
        <v>506</v>
      </c>
      <c r="U510" s="18">
        <f t="shared" ca="1" si="153"/>
        <v>60084</v>
      </c>
    </row>
    <row r="511" spans="2:21" x14ac:dyDescent="0.2">
      <c r="B511" s="18">
        <f t="shared" ca="1" si="151"/>
        <v>60084</v>
      </c>
      <c r="C511" s="9">
        <f t="shared" si="154"/>
        <v>507</v>
      </c>
      <c r="D511" s="9"/>
      <c r="E511" s="13">
        <f t="shared" si="152"/>
        <v>800</v>
      </c>
      <c r="F511" s="14">
        <f t="shared" si="155"/>
        <v>407600</v>
      </c>
      <c r="G511" s="15">
        <f t="shared" si="156"/>
        <v>3.9290791209540224E-2</v>
      </c>
      <c r="H511" s="13">
        <f t="shared" si="157"/>
        <v>96616.376583961915</v>
      </c>
      <c r="I511" s="13">
        <f t="shared" si="158"/>
        <v>9871973.0797650293</v>
      </c>
      <c r="J511" s="15">
        <f t="shared" si="159"/>
        <v>0.96070920879045973</v>
      </c>
      <c r="K511" s="13">
        <f t="shared" si="160"/>
        <v>9966332.0958502442</v>
      </c>
      <c r="L511" s="13">
        <f t="shared" si="161"/>
        <v>956257382.13020337</v>
      </c>
      <c r="M511" s="15">
        <f t="shared" si="162"/>
        <v>0.96070920879045973</v>
      </c>
      <c r="N511" s="13">
        <f t="shared" si="163"/>
        <v>0</v>
      </c>
      <c r="O511" s="13">
        <f t="shared" si="164"/>
        <v>-94359.016085214913</v>
      </c>
      <c r="P511" s="15">
        <f t="shared" si="165"/>
        <v>-9.1792738232443962E-3</v>
      </c>
      <c r="Q511" s="7">
        <f t="shared" si="166"/>
        <v>10279573.079765029</v>
      </c>
      <c r="R511" s="7">
        <f t="shared" si="167"/>
        <v>10373932.095850244</v>
      </c>
      <c r="S511" s="13">
        <f>IF('BANCO DE DADOS'!$AD$32="Sim",R511,Q511)</f>
        <v>10373932.095850244</v>
      </c>
      <c r="T511" s="9">
        <f t="shared" si="168"/>
        <v>507</v>
      </c>
      <c r="U511" s="18">
        <f t="shared" ca="1" si="153"/>
        <v>60115</v>
      </c>
    </row>
    <row r="512" spans="2:21" x14ac:dyDescent="0.2">
      <c r="B512" s="18">
        <f t="shared" ca="1" si="151"/>
        <v>60115</v>
      </c>
      <c r="C512" s="9">
        <f t="shared" si="154"/>
        <v>508</v>
      </c>
      <c r="D512" s="9"/>
      <c r="E512" s="13">
        <f t="shared" si="152"/>
        <v>800</v>
      </c>
      <c r="F512" s="14">
        <f t="shared" si="155"/>
        <v>408400</v>
      </c>
      <c r="G512" s="15">
        <f t="shared" si="156"/>
        <v>3.8994857773892944E-2</v>
      </c>
      <c r="H512" s="13">
        <f t="shared" si="157"/>
        <v>97540.740409804494</v>
      </c>
      <c r="I512" s="13">
        <f t="shared" si="158"/>
        <v>9969513.8201748338</v>
      </c>
      <c r="J512" s="15">
        <f t="shared" si="159"/>
        <v>0.961005142226107</v>
      </c>
      <c r="K512" s="13">
        <f t="shared" si="160"/>
        <v>10064775.78045954</v>
      </c>
      <c r="L512" s="13">
        <f t="shared" si="161"/>
        <v>966322157.91066289</v>
      </c>
      <c r="M512" s="15">
        <f t="shared" si="162"/>
        <v>0.961005142226107</v>
      </c>
      <c r="N512" s="13">
        <f t="shared" si="163"/>
        <v>0</v>
      </c>
      <c r="O512" s="13">
        <f t="shared" si="164"/>
        <v>-95261.960284706205</v>
      </c>
      <c r="P512" s="15">
        <f t="shared" si="165"/>
        <v>-9.1792976830772487E-3</v>
      </c>
      <c r="Q512" s="7">
        <f t="shared" si="166"/>
        <v>10377913.820174834</v>
      </c>
      <c r="R512" s="7">
        <f t="shared" si="167"/>
        <v>10473175.78045954</v>
      </c>
      <c r="S512" s="13">
        <f>IF('BANCO DE DADOS'!$AD$32="Sim",R512,Q512)</f>
        <v>10473175.78045954</v>
      </c>
      <c r="T512" s="9">
        <f t="shared" si="168"/>
        <v>508</v>
      </c>
      <c r="U512" s="18">
        <f t="shared" ca="1" si="153"/>
        <v>60146</v>
      </c>
    </row>
    <row r="513" spans="2:21" x14ac:dyDescent="0.2">
      <c r="B513" s="18">
        <f t="shared" ca="1" si="151"/>
        <v>60146</v>
      </c>
      <c r="C513" s="9">
        <f t="shared" si="154"/>
        <v>509</v>
      </c>
      <c r="D513" s="9"/>
      <c r="E513" s="13">
        <f t="shared" si="152"/>
        <v>800</v>
      </c>
      <c r="F513" s="14">
        <f t="shared" si="155"/>
        <v>409200</v>
      </c>
      <c r="G513" s="15">
        <f t="shared" si="156"/>
        <v>3.8701033049409271E-2</v>
      </c>
      <c r="H513" s="13">
        <f t="shared" si="157"/>
        <v>98473.875332586715</v>
      </c>
      <c r="I513" s="13">
        <f t="shared" si="158"/>
        <v>10067987.69550742</v>
      </c>
      <c r="J513" s="15">
        <f t="shared" si="159"/>
        <v>0.96129896695059069</v>
      </c>
      <c r="K513" s="13">
        <f t="shared" si="160"/>
        <v>10164161.167842159</v>
      </c>
      <c r="L513" s="13">
        <f t="shared" si="161"/>
        <v>976486319.07850504</v>
      </c>
      <c r="M513" s="15">
        <f t="shared" si="162"/>
        <v>0.96129896695059069</v>
      </c>
      <c r="N513" s="13">
        <f t="shared" si="163"/>
        <v>0</v>
      </c>
      <c r="O513" s="13">
        <f t="shared" si="164"/>
        <v>-96173.472334738821</v>
      </c>
      <c r="P513" s="15">
        <f t="shared" si="165"/>
        <v>-9.1793213150106728E-3</v>
      </c>
      <c r="Q513" s="7">
        <f t="shared" si="166"/>
        <v>10477187.69550742</v>
      </c>
      <c r="R513" s="7">
        <f t="shared" si="167"/>
        <v>10573361.167842159</v>
      </c>
      <c r="S513" s="13">
        <f>IF('BANCO DE DADOS'!$AD$32="Sim",R513,Q513)</f>
        <v>10573361.167842159</v>
      </c>
      <c r="T513" s="9">
        <f t="shared" si="168"/>
        <v>509</v>
      </c>
      <c r="U513" s="18">
        <f t="shared" ca="1" si="153"/>
        <v>60176</v>
      </c>
    </row>
    <row r="514" spans="2:21" x14ac:dyDescent="0.2">
      <c r="B514" s="18">
        <f t="shared" ca="1" si="151"/>
        <v>60176</v>
      </c>
      <c r="C514" s="9">
        <f t="shared" si="154"/>
        <v>510</v>
      </c>
      <c r="D514" s="9"/>
      <c r="E514" s="13">
        <f t="shared" si="152"/>
        <v>800</v>
      </c>
      <c r="F514" s="14">
        <f t="shared" si="155"/>
        <v>410000</v>
      </c>
      <c r="G514" s="15">
        <f t="shared" si="156"/>
        <v>3.8409303273321725E-2</v>
      </c>
      <c r="H514" s="13">
        <f t="shared" si="157"/>
        <v>99415.864579431232</v>
      </c>
      <c r="I514" s="13">
        <f t="shared" si="158"/>
        <v>10167403.560086852</v>
      </c>
      <c r="J514" s="15">
        <f t="shared" si="159"/>
        <v>0.9615906967266783</v>
      </c>
      <c r="K514" s="13">
        <f t="shared" si="160"/>
        <v>10264497.193620723</v>
      </c>
      <c r="L514" s="13">
        <f t="shared" si="161"/>
        <v>986750816.27212572</v>
      </c>
      <c r="M514" s="15">
        <f t="shared" si="162"/>
        <v>0.9615906967266783</v>
      </c>
      <c r="N514" s="13">
        <f t="shared" si="163"/>
        <v>0</v>
      </c>
      <c r="O514" s="13">
        <f t="shared" si="164"/>
        <v>-97093.633533870801</v>
      </c>
      <c r="P514" s="15">
        <f t="shared" si="165"/>
        <v>-9.1793447212553513E-3</v>
      </c>
      <c r="Q514" s="7">
        <f t="shared" si="166"/>
        <v>10577403.560086852</v>
      </c>
      <c r="R514" s="7">
        <f t="shared" si="167"/>
        <v>10674497.193620723</v>
      </c>
      <c r="S514" s="13">
        <f>IF('BANCO DE DADOS'!$AD$32="Sim",R514,Q514)</f>
        <v>10674497.193620723</v>
      </c>
      <c r="T514" s="9">
        <f t="shared" si="168"/>
        <v>510</v>
      </c>
      <c r="U514" s="18">
        <f t="shared" ca="1" si="153"/>
        <v>60207</v>
      </c>
    </row>
    <row r="515" spans="2:21" x14ac:dyDescent="0.2">
      <c r="B515" s="18">
        <f t="shared" ca="1" si="151"/>
        <v>60207</v>
      </c>
      <c r="C515" s="9">
        <f t="shared" si="154"/>
        <v>511</v>
      </c>
      <c r="D515" s="9"/>
      <c r="E515" s="13">
        <f t="shared" si="152"/>
        <v>800</v>
      </c>
      <c r="F515" s="14">
        <f t="shared" si="155"/>
        <v>410800</v>
      </c>
      <c r="G515" s="15">
        <f t="shared" si="156"/>
        <v>3.8119654759416123E-2</v>
      </c>
      <c r="H515" s="13">
        <f t="shared" si="157"/>
        <v>100366.79216718567</v>
      </c>
      <c r="I515" s="13">
        <f t="shared" si="158"/>
        <v>10267770.352254037</v>
      </c>
      <c r="J515" s="15">
        <f t="shared" si="159"/>
        <v>0.96188034524058386</v>
      </c>
      <c r="K515" s="13">
        <f t="shared" si="160"/>
        <v>10365792.878206125</v>
      </c>
      <c r="L515" s="13">
        <f t="shared" si="161"/>
        <v>997116609.15033185</v>
      </c>
      <c r="M515" s="15">
        <f t="shared" si="162"/>
        <v>0.96188034524058386</v>
      </c>
      <c r="N515" s="13">
        <f t="shared" si="163"/>
        <v>0</v>
      </c>
      <c r="O515" s="13">
        <f t="shared" si="164"/>
        <v>-98022.525952087715</v>
      </c>
      <c r="P515" s="15">
        <f t="shared" si="165"/>
        <v>-9.1793679040000978E-3</v>
      </c>
      <c r="Q515" s="7">
        <f t="shared" si="166"/>
        <v>10678570.352254037</v>
      </c>
      <c r="R515" s="7">
        <f t="shared" si="167"/>
        <v>10776592.878206125</v>
      </c>
      <c r="S515" s="13">
        <f>IF('BANCO DE DADOS'!$AD$32="Sim",R515,Q515)</f>
        <v>10776592.878206125</v>
      </c>
      <c r="T515" s="9">
        <f t="shared" si="168"/>
        <v>511</v>
      </c>
      <c r="U515" s="18">
        <f t="shared" ca="1" si="153"/>
        <v>60237</v>
      </c>
    </row>
    <row r="516" spans="2:21" x14ac:dyDescent="0.2">
      <c r="B516" s="18">
        <f t="shared" ca="1" si="151"/>
        <v>60237</v>
      </c>
      <c r="C516" s="9">
        <f t="shared" si="154"/>
        <v>512</v>
      </c>
      <c r="D516" s="9"/>
      <c r="E516" s="13">
        <f t="shared" si="152"/>
        <v>800</v>
      </c>
      <c r="F516" s="14">
        <f t="shared" si="155"/>
        <v>411600</v>
      </c>
      <c r="G516" s="15">
        <f t="shared" si="156"/>
        <v>3.7832073897746427E-2</v>
      </c>
      <c r="H516" s="13">
        <f t="shared" si="157"/>
        <v>101326.74290991609</v>
      </c>
      <c r="I516" s="13">
        <f t="shared" si="158"/>
        <v>10369097.095163953</v>
      </c>
      <c r="J516" s="15">
        <f t="shared" si="159"/>
        <v>0.96216792610225355</v>
      </c>
      <c r="K516" s="13">
        <f t="shared" si="160"/>
        <v>10468057.327602072</v>
      </c>
      <c r="L516" s="13">
        <f t="shared" si="161"/>
        <v>1007584666.4779339</v>
      </c>
      <c r="M516" s="15">
        <f t="shared" si="162"/>
        <v>0.96216792610225355</v>
      </c>
      <c r="N516" s="13">
        <f t="shared" si="163"/>
        <v>0</v>
      </c>
      <c r="O516" s="13">
        <f t="shared" si="164"/>
        <v>-98960.232438119128</v>
      </c>
      <c r="P516" s="15">
        <f t="shared" si="165"/>
        <v>-9.1793908654117639E-3</v>
      </c>
      <c r="Q516" s="7">
        <f t="shared" si="166"/>
        <v>10780697.095163953</v>
      </c>
      <c r="R516" s="7">
        <f t="shared" si="167"/>
        <v>10879657.327602072</v>
      </c>
      <c r="S516" s="13">
        <f>IF('BANCO DE DADOS'!$AD$32="Sim",R516,Q516)</f>
        <v>10879657.327602072</v>
      </c>
      <c r="T516" s="9">
        <f t="shared" si="168"/>
        <v>512</v>
      </c>
      <c r="U516" s="18">
        <f t="shared" ca="1" si="153"/>
        <v>60268</v>
      </c>
    </row>
    <row r="517" spans="2:21" x14ac:dyDescent="0.2">
      <c r="B517" s="18">
        <f t="shared" ca="1" si="151"/>
        <v>60268</v>
      </c>
      <c r="C517" s="9">
        <f t="shared" si="154"/>
        <v>513</v>
      </c>
      <c r="D517" s="9"/>
      <c r="E517" s="13">
        <f t="shared" si="152"/>
        <v>800</v>
      </c>
      <c r="F517" s="14">
        <f t="shared" si="155"/>
        <v>412400</v>
      </c>
      <c r="G517" s="15">
        <f t="shared" si="156"/>
        <v>3.7546547154349116E-2</v>
      </c>
      <c r="H517" s="13">
        <f t="shared" si="157"/>
        <v>102295.80242647168</v>
      </c>
      <c r="I517" s="13">
        <f t="shared" si="158"/>
        <v>10471392.897590425</v>
      </c>
      <c r="J517" s="15">
        <f t="shared" si="159"/>
        <v>0.96245345284565087</v>
      </c>
      <c r="K517" s="13">
        <f t="shared" si="160"/>
        <v>10571299.734217254</v>
      </c>
      <c r="L517" s="13">
        <f t="shared" si="161"/>
        <v>1018155966.2121512</v>
      </c>
      <c r="M517" s="15">
        <f t="shared" si="162"/>
        <v>0.96245345284565087</v>
      </c>
      <c r="N517" s="13">
        <f t="shared" si="163"/>
        <v>0</v>
      </c>
      <c r="O517" s="13">
        <f t="shared" si="164"/>
        <v>-99906.836626829579</v>
      </c>
      <c r="P517" s="15">
        <f t="shared" si="165"/>
        <v>-9.1794136076356302E-3</v>
      </c>
      <c r="Q517" s="7">
        <f t="shared" si="166"/>
        <v>10883792.897590425</v>
      </c>
      <c r="R517" s="7">
        <f t="shared" si="167"/>
        <v>10983699.734217254</v>
      </c>
      <c r="S517" s="13">
        <f>IF('BANCO DE DADOS'!$AD$32="Sim",R517,Q517)</f>
        <v>10983699.734217254</v>
      </c>
      <c r="T517" s="9">
        <f t="shared" si="168"/>
        <v>513</v>
      </c>
      <c r="U517" s="18">
        <f t="shared" ca="1" si="153"/>
        <v>60299</v>
      </c>
    </row>
    <row r="518" spans="2:21" x14ac:dyDescent="0.2">
      <c r="B518" s="18">
        <f t="shared" ref="B518:B581" ca="1" si="169">DATE(YEAR(B517),MONTH(B517)+1,1)</f>
        <v>60299</v>
      </c>
      <c r="C518" s="9">
        <f t="shared" si="154"/>
        <v>514</v>
      </c>
      <c r="D518" s="9"/>
      <c r="E518" s="13">
        <f t="shared" ref="E518:E581" si="170">IF($AE$33,IF($AE$34,$E517*(1+Inflação)*(1+Crescimento_Salário),$E517*(1+Inflação)),IF($AE$34,$E517*(1+Crescimento_Salário),$E517))</f>
        <v>800</v>
      </c>
      <c r="F518" s="14">
        <f t="shared" si="155"/>
        <v>413200</v>
      </c>
      <c r="G518" s="15">
        <f t="shared" si="156"/>
        <v>3.7263061070957039E-2</v>
      </c>
      <c r="H518" s="13">
        <f t="shared" si="157"/>
        <v>103274.05714812115</v>
      </c>
      <c r="I518" s="13">
        <f t="shared" si="158"/>
        <v>10574666.954738546</v>
      </c>
      <c r="J518" s="15">
        <f t="shared" si="159"/>
        <v>0.962736938929043</v>
      </c>
      <c r="K518" s="13">
        <f t="shared" si="160"/>
        <v>10675529.377685225</v>
      </c>
      <c r="L518" s="13">
        <f t="shared" si="161"/>
        <v>1028831495.5898364</v>
      </c>
      <c r="M518" s="15">
        <f t="shared" si="162"/>
        <v>0.962736938929043</v>
      </c>
      <c r="N518" s="13">
        <f t="shared" si="163"/>
        <v>0</v>
      </c>
      <c r="O518" s="13">
        <f t="shared" si="164"/>
        <v>-100862.42294667847</v>
      </c>
      <c r="P518" s="15">
        <f t="shared" si="165"/>
        <v>-9.1794361327956642E-3</v>
      </c>
      <c r="Q518" s="7">
        <f t="shared" si="166"/>
        <v>10987866.954738546</v>
      </c>
      <c r="R518" s="7">
        <f t="shared" si="167"/>
        <v>11088729.377685225</v>
      </c>
      <c r="S518" s="13">
        <f>IF('BANCO DE DADOS'!$AD$32="Sim",R518,Q518)</f>
        <v>11088729.377685225</v>
      </c>
      <c r="T518" s="9">
        <f t="shared" si="168"/>
        <v>514</v>
      </c>
      <c r="U518" s="18">
        <f t="shared" ref="U518:U581" ca="1" si="171">DATE(YEAR(U517),MONTH(U517)+1,1)</f>
        <v>60327</v>
      </c>
    </row>
    <row r="519" spans="2:21" x14ac:dyDescent="0.2">
      <c r="B519" s="18">
        <f t="shared" ca="1" si="169"/>
        <v>60327</v>
      </c>
      <c r="C519" s="9">
        <f t="shared" ref="C519:C582" si="172">C518+1</f>
        <v>515</v>
      </c>
      <c r="D519" s="9"/>
      <c r="E519" s="13">
        <f t="shared" si="170"/>
        <v>800</v>
      </c>
      <c r="F519" s="14">
        <f t="shared" si="155"/>
        <v>414000</v>
      </c>
      <c r="G519" s="15">
        <f t="shared" si="156"/>
        <v>3.698160226471283E-2</v>
      </c>
      <c r="H519" s="13">
        <f t="shared" si="157"/>
        <v>104261.59432626165</v>
      </c>
      <c r="I519" s="13">
        <f t="shared" si="158"/>
        <v>10678928.549064808</v>
      </c>
      <c r="J519" s="15">
        <f t="shared" si="159"/>
        <v>0.96301839773528719</v>
      </c>
      <c r="K519" s="13">
        <f t="shared" si="160"/>
        <v>10780755.625692055</v>
      </c>
      <c r="L519" s="13">
        <f t="shared" si="161"/>
        <v>1039612251.2155284</v>
      </c>
      <c r="M519" s="15">
        <f t="shared" si="162"/>
        <v>0.96301839773528719</v>
      </c>
      <c r="N519" s="13">
        <f t="shared" si="163"/>
        <v>0</v>
      </c>
      <c r="O519" s="13">
        <f t="shared" si="164"/>
        <v>-101827.07662724704</v>
      </c>
      <c r="P519" s="15">
        <f t="shared" si="165"/>
        <v>-9.1794584429944429E-3</v>
      </c>
      <c r="Q519" s="7">
        <f t="shared" si="166"/>
        <v>11092928.549064808</v>
      </c>
      <c r="R519" s="7">
        <f t="shared" si="167"/>
        <v>11194755.625692055</v>
      </c>
      <c r="S519" s="13">
        <f>IF('BANCO DE DADOS'!$AD$32="Sim",R519,Q519)</f>
        <v>11194755.625692055</v>
      </c>
      <c r="T519" s="9">
        <f t="shared" si="168"/>
        <v>515</v>
      </c>
      <c r="U519" s="18">
        <f t="shared" ca="1" si="171"/>
        <v>60358</v>
      </c>
    </row>
    <row r="520" spans="2:21" x14ac:dyDescent="0.2">
      <c r="B520" s="18">
        <f t="shared" ca="1" si="169"/>
        <v>60358</v>
      </c>
      <c r="C520" s="9">
        <f t="shared" si="172"/>
        <v>516</v>
      </c>
      <c r="D520" s="9">
        <v>43</v>
      </c>
      <c r="E520" s="13">
        <f t="shared" si="170"/>
        <v>800</v>
      </c>
      <c r="F520" s="14">
        <f t="shared" si="155"/>
        <v>414800</v>
      </c>
      <c r="G520" s="15">
        <f t="shared" si="156"/>
        <v>3.6702157427881819E-2</v>
      </c>
      <c r="H520" s="13">
        <f t="shared" si="157"/>
        <v>105258.50204020071</v>
      </c>
      <c r="I520" s="13">
        <f t="shared" si="158"/>
        <v>10784187.051105008</v>
      </c>
      <c r="J520" s="15">
        <f t="shared" si="159"/>
        <v>0.96329784257211815</v>
      </c>
      <c r="K520" s="13">
        <f t="shared" si="160"/>
        <v>10886987.934811853</v>
      </c>
      <c r="L520" s="13">
        <f t="shared" si="161"/>
        <v>1050499239.1503402</v>
      </c>
      <c r="M520" s="15">
        <f t="shared" si="162"/>
        <v>0.96329784257211815</v>
      </c>
      <c r="N520" s="13">
        <f t="shared" si="163"/>
        <v>0</v>
      </c>
      <c r="O520" s="13">
        <f t="shared" si="164"/>
        <v>-102800.88370684534</v>
      </c>
      <c r="P520" s="15">
        <f t="shared" si="165"/>
        <v>-9.1794805403138616E-3</v>
      </c>
      <c r="Q520" s="7">
        <f t="shared" si="166"/>
        <v>11198987.051105008</v>
      </c>
      <c r="R520" s="7">
        <f t="shared" si="167"/>
        <v>11301787.934811853</v>
      </c>
      <c r="S520" s="13">
        <f>IF('BANCO DE DADOS'!$AD$32="Sim",R520,Q520)</f>
        <v>11301787.934811853</v>
      </c>
      <c r="T520" s="9">
        <f t="shared" si="168"/>
        <v>516</v>
      </c>
      <c r="U520" s="18">
        <f t="shared" ca="1" si="171"/>
        <v>60388</v>
      </c>
    </row>
    <row r="521" spans="2:21" x14ac:dyDescent="0.2">
      <c r="B521" s="18">
        <f t="shared" ca="1" si="169"/>
        <v>60388</v>
      </c>
      <c r="C521" s="9">
        <f t="shared" si="172"/>
        <v>517</v>
      </c>
      <c r="D521" s="9"/>
      <c r="E521" s="13">
        <f t="shared" si="170"/>
        <v>800</v>
      </c>
      <c r="F521" s="14">
        <f t="shared" si="155"/>
        <v>415600</v>
      </c>
      <c r="G521" s="15">
        <f t="shared" si="156"/>
        <v>3.6424713327564598E-2</v>
      </c>
      <c r="H521" s="13">
        <f t="shared" si="157"/>
        <v>106264.86920501222</v>
      </c>
      <c r="I521" s="13">
        <f t="shared" si="158"/>
        <v>10890451.92031002</v>
      </c>
      <c r="J521" s="15">
        <f t="shared" si="159"/>
        <v>0.96357528667243542</v>
      </c>
      <c r="K521" s="13">
        <f t="shared" si="160"/>
        <v>10994235.851350199</v>
      </c>
      <c r="L521" s="13">
        <f t="shared" si="161"/>
        <v>1061493475.0016904</v>
      </c>
      <c r="M521" s="15">
        <f t="shared" si="162"/>
        <v>0.96357528667243542</v>
      </c>
      <c r="N521" s="13">
        <f t="shared" si="163"/>
        <v>0</v>
      </c>
      <c r="O521" s="13">
        <f t="shared" si="164"/>
        <v>-103783.93104017898</v>
      </c>
      <c r="P521" s="15">
        <f t="shared" si="165"/>
        <v>-9.1795024268147129E-3</v>
      </c>
      <c r="Q521" s="7">
        <f t="shared" si="166"/>
        <v>11306051.92031002</v>
      </c>
      <c r="R521" s="7">
        <f t="shared" si="167"/>
        <v>11409835.851350199</v>
      </c>
      <c r="S521" s="13">
        <f>IF('BANCO DE DADOS'!$AD$32="Sim",R521,Q521)</f>
        <v>11409835.851350199</v>
      </c>
      <c r="T521" s="9">
        <f t="shared" si="168"/>
        <v>517</v>
      </c>
      <c r="U521" s="18">
        <f t="shared" ca="1" si="171"/>
        <v>60419</v>
      </c>
    </row>
    <row r="522" spans="2:21" x14ac:dyDescent="0.2">
      <c r="B522" s="18">
        <f t="shared" ca="1" si="169"/>
        <v>60419</v>
      </c>
      <c r="C522" s="9">
        <f t="shared" si="172"/>
        <v>518</v>
      </c>
      <c r="D522" s="9"/>
      <c r="E522" s="13">
        <f t="shared" si="170"/>
        <v>800</v>
      </c>
      <c r="F522" s="14">
        <f t="shared" si="155"/>
        <v>416400</v>
      </c>
      <c r="G522" s="15">
        <f t="shared" si="156"/>
        <v>3.6149256805409126E-2</v>
      </c>
      <c r="H522" s="13">
        <f t="shared" si="157"/>
        <v>107280.7855794668</v>
      </c>
      <c r="I522" s="13">
        <f t="shared" si="158"/>
        <v>10997732.705889488</v>
      </c>
      <c r="J522" s="15">
        <f t="shared" si="159"/>
        <v>0.96385074319459085</v>
      </c>
      <c r="K522" s="13">
        <f t="shared" si="160"/>
        <v>11102509.012195591</v>
      </c>
      <c r="L522" s="13">
        <f t="shared" si="161"/>
        <v>1072595984.013886</v>
      </c>
      <c r="M522" s="15">
        <f t="shared" si="162"/>
        <v>0.96385074319459085</v>
      </c>
      <c r="N522" s="13">
        <f t="shared" si="163"/>
        <v>0</v>
      </c>
      <c r="O522" s="13">
        <f t="shared" si="164"/>
        <v>-104776.30630610324</v>
      </c>
      <c r="P522" s="15">
        <f t="shared" si="165"/>
        <v>-9.1795241045375744E-3</v>
      </c>
      <c r="Q522" s="7">
        <f t="shared" si="166"/>
        <v>11414132.705889488</v>
      </c>
      <c r="R522" s="7">
        <f t="shared" si="167"/>
        <v>11518909.012195591</v>
      </c>
      <c r="S522" s="13">
        <f>IF('BANCO DE DADOS'!$AD$32="Sim",R522,Q522)</f>
        <v>11518909.012195591</v>
      </c>
      <c r="T522" s="9">
        <f t="shared" si="168"/>
        <v>518</v>
      </c>
      <c r="U522" s="18">
        <f t="shared" ca="1" si="171"/>
        <v>60449</v>
      </c>
    </row>
    <row r="523" spans="2:21" x14ac:dyDescent="0.2">
      <c r="B523" s="18">
        <f t="shared" ca="1" si="169"/>
        <v>60449</v>
      </c>
      <c r="C523" s="9">
        <f t="shared" si="172"/>
        <v>519</v>
      </c>
      <c r="D523" s="9"/>
      <c r="E523" s="13">
        <f t="shared" si="170"/>
        <v>800</v>
      </c>
      <c r="F523" s="14">
        <f t="shared" si="155"/>
        <v>417200</v>
      </c>
      <c r="G523" s="15">
        <f t="shared" si="156"/>
        <v>3.5875774777322469E-2</v>
      </c>
      <c r="H523" s="13">
        <f t="shared" si="157"/>
        <v>108306.34177403743</v>
      </c>
      <c r="I523" s="13">
        <f t="shared" si="158"/>
        <v>11106039.047663525</v>
      </c>
      <c r="J523" s="15">
        <f t="shared" si="159"/>
        <v>0.96412422522267749</v>
      </c>
      <c r="K523" s="13">
        <f t="shared" si="160"/>
        <v>11211817.145678965</v>
      </c>
      <c r="L523" s="13">
        <f t="shared" si="161"/>
        <v>1083807801.159565</v>
      </c>
      <c r="M523" s="15">
        <f t="shared" si="162"/>
        <v>0.96412422522267749</v>
      </c>
      <c r="N523" s="13">
        <f t="shared" si="163"/>
        <v>0</v>
      </c>
      <c r="O523" s="13">
        <f t="shared" si="164"/>
        <v>-105778.09801544063</v>
      </c>
      <c r="P523" s="15">
        <f t="shared" si="165"/>
        <v>-9.1795455755027851E-3</v>
      </c>
      <c r="Q523" s="7">
        <f t="shared" si="166"/>
        <v>11523239.047663525</v>
      </c>
      <c r="R523" s="7">
        <f t="shared" si="167"/>
        <v>11629017.145678965</v>
      </c>
      <c r="S523" s="13">
        <f>IF('BANCO DE DADOS'!$AD$32="Sim",R523,Q523)</f>
        <v>11629017.145678965</v>
      </c>
      <c r="T523" s="9">
        <f t="shared" si="168"/>
        <v>519</v>
      </c>
      <c r="U523" s="18">
        <f t="shared" ca="1" si="171"/>
        <v>60480</v>
      </c>
    </row>
    <row r="524" spans="2:21" x14ac:dyDescent="0.2">
      <c r="B524" s="18">
        <f t="shared" ca="1" si="169"/>
        <v>60480</v>
      </c>
      <c r="C524" s="9">
        <f t="shared" si="172"/>
        <v>520</v>
      </c>
      <c r="D524" s="9"/>
      <c r="E524" s="13">
        <f t="shared" si="170"/>
        <v>800</v>
      </c>
      <c r="F524" s="14">
        <f t="shared" si="155"/>
        <v>418000</v>
      </c>
      <c r="G524" s="15">
        <f t="shared" si="156"/>
        <v>3.5604254233182211E-2</v>
      </c>
      <c r="H524" s="13">
        <f t="shared" si="157"/>
        <v>109341.62925898112</v>
      </c>
      <c r="I524" s="13">
        <f t="shared" si="158"/>
        <v>11215380.676922506</v>
      </c>
      <c r="J524" s="15">
        <f t="shared" si="159"/>
        <v>0.96439574576681775</v>
      </c>
      <c r="K524" s="13">
        <f t="shared" si="160"/>
        <v>11322170.072441377</v>
      </c>
      <c r="L524" s="13">
        <f t="shared" si="161"/>
        <v>1095129971.2320063</v>
      </c>
      <c r="M524" s="15">
        <f t="shared" si="162"/>
        <v>0.96439574576681775</v>
      </c>
      <c r="N524" s="13">
        <f t="shared" si="163"/>
        <v>0</v>
      </c>
      <c r="O524" s="13">
        <f t="shared" si="164"/>
        <v>-106789.39551887102</v>
      </c>
      <c r="P524" s="15">
        <f t="shared" si="165"/>
        <v>-9.1795668417102884E-3</v>
      </c>
      <c r="Q524" s="7">
        <f t="shared" si="166"/>
        <v>11633380.676922506</v>
      </c>
      <c r="R524" s="7">
        <f t="shared" si="167"/>
        <v>11740170.072441377</v>
      </c>
      <c r="S524" s="13">
        <f>IF('BANCO DE DADOS'!$AD$32="Sim",R524,Q524)</f>
        <v>11740170.072441377</v>
      </c>
      <c r="T524" s="9">
        <f t="shared" si="168"/>
        <v>520</v>
      </c>
      <c r="U524" s="18">
        <f t="shared" ca="1" si="171"/>
        <v>60511</v>
      </c>
    </row>
    <row r="525" spans="2:21" x14ac:dyDescent="0.2">
      <c r="B525" s="18">
        <f t="shared" ca="1" si="169"/>
        <v>60511</v>
      </c>
      <c r="C525" s="9">
        <f t="shared" si="172"/>
        <v>521</v>
      </c>
      <c r="D525" s="9"/>
      <c r="E525" s="13">
        <f t="shared" si="170"/>
        <v>800</v>
      </c>
      <c r="F525" s="14">
        <f t="shared" si="155"/>
        <v>418800</v>
      </c>
      <c r="G525" s="15">
        <f t="shared" si="156"/>
        <v>3.5334682236547468E-2</v>
      </c>
      <c r="H525" s="13">
        <f t="shared" si="157"/>
        <v>110386.7403724972</v>
      </c>
      <c r="I525" s="13">
        <f t="shared" si="158"/>
        <v>11325767.417295003</v>
      </c>
      <c r="J525" s="15">
        <f t="shared" si="159"/>
        <v>0.96466531776345255</v>
      </c>
      <c r="K525" s="13">
        <f t="shared" si="160"/>
        <v>11433577.706309909</v>
      </c>
      <c r="L525" s="13">
        <f t="shared" si="161"/>
        <v>1106563548.9383161</v>
      </c>
      <c r="M525" s="15">
        <f t="shared" si="162"/>
        <v>0.96466531776345255</v>
      </c>
      <c r="N525" s="13">
        <f t="shared" si="163"/>
        <v>0</v>
      </c>
      <c r="O525" s="13">
        <f t="shared" si="164"/>
        <v>-107810.28901490569</v>
      </c>
      <c r="P525" s="15">
        <f t="shared" si="165"/>
        <v>-9.1795879051402678E-3</v>
      </c>
      <c r="Q525" s="7">
        <f t="shared" si="166"/>
        <v>11744567.417295003</v>
      </c>
      <c r="R525" s="7">
        <f t="shared" si="167"/>
        <v>11852377.706309909</v>
      </c>
      <c r="S525" s="13">
        <f>IF('BANCO DE DADOS'!$AD$32="Sim",R525,Q525)</f>
        <v>11852377.706309909</v>
      </c>
      <c r="T525" s="9">
        <f t="shared" si="168"/>
        <v>521</v>
      </c>
      <c r="U525" s="18">
        <f t="shared" ca="1" si="171"/>
        <v>60541</v>
      </c>
    </row>
    <row r="526" spans="2:21" x14ac:dyDescent="0.2">
      <c r="B526" s="18">
        <f t="shared" ca="1" si="169"/>
        <v>60541</v>
      </c>
      <c r="C526" s="9">
        <f t="shared" si="172"/>
        <v>522</v>
      </c>
      <c r="D526" s="9"/>
      <c r="E526" s="13">
        <f t="shared" si="170"/>
        <v>800</v>
      </c>
      <c r="F526" s="14">
        <f t="shared" si="155"/>
        <v>419600</v>
      </c>
      <c r="G526" s="15">
        <f t="shared" si="156"/>
        <v>3.5067045924369655E-2</v>
      </c>
      <c r="H526" s="13">
        <f t="shared" si="157"/>
        <v>111441.76832896308</v>
      </c>
      <c r="I526" s="13">
        <f t="shared" si="158"/>
        <v>11437209.185623966</v>
      </c>
      <c r="J526" s="15">
        <f t="shared" si="159"/>
        <v>0.9649329540756304</v>
      </c>
      <c r="K526" s="13">
        <f t="shared" si="160"/>
        <v>11546050.0551819</v>
      </c>
      <c r="L526" s="13">
        <f t="shared" si="161"/>
        <v>1118109598.9934981</v>
      </c>
      <c r="M526" s="15">
        <f t="shared" si="162"/>
        <v>0.96493295407563029</v>
      </c>
      <c r="N526" s="13">
        <f t="shared" si="163"/>
        <v>0</v>
      </c>
      <c r="O526" s="13">
        <f t="shared" si="164"/>
        <v>-108840.86955793388</v>
      </c>
      <c r="P526" s="15">
        <f t="shared" si="165"/>
        <v>-9.1796087677534898E-3</v>
      </c>
      <c r="Q526" s="7">
        <f t="shared" si="166"/>
        <v>11856809.185623966</v>
      </c>
      <c r="R526" s="7">
        <f t="shared" si="167"/>
        <v>11965650.0551819</v>
      </c>
      <c r="S526" s="13">
        <f>IF('BANCO DE DADOS'!$AD$32="Sim",R526,Q526)</f>
        <v>11965650.0551819</v>
      </c>
      <c r="T526" s="9">
        <f t="shared" si="168"/>
        <v>522</v>
      </c>
      <c r="U526" s="18">
        <f t="shared" ca="1" si="171"/>
        <v>60572</v>
      </c>
    </row>
    <row r="527" spans="2:21" x14ac:dyDescent="0.2">
      <c r="B527" s="18">
        <f t="shared" ca="1" si="169"/>
        <v>60572</v>
      </c>
      <c r="C527" s="9">
        <f t="shared" si="172"/>
        <v>523</v>
      </c>
      <c r="D527" s="9"/>
      <c r="E527" s="13">
        <f t="shared" si="170"/>
        <v>800</v>
      </c>
      <c r="F527" s="14">
        <f t="shared" si="155"/>
        <v>420400</v>
      </c>
      <c r="G527" s="15">
        <f t="shared" si="156"/>
        <v>3.4801332506702899E-2</v>
      </c>
      <c r="H527" s="13">
        <f t="shared" si="157"/>
        <v>112506.80722724805</v>
      </c>
      <c r="I527" s="13">
        <f t="shared" si="158"/>
        <v>11549715.992851214</v>
      </c>
      <c r="J527" s="15">
        <f t="shared" si="159"/>
        <v>0.96519866749329708</v>
      </c>
      <c r="K527" s="13">
        <f t="shared" si="160"/>
        <v>11659597.221917551</v>
      </c>
      <c r="L527" s="13">
        <f t="shared" si="161"/>
        <v>1129769196.2154157</v>
      </c>
      <c r="M527" s="15">
        <f t="shared" si="162"/>
        <v>0.96519866749329708</v>
      </c>
      <c r="N527" s="13">
        <f t="shared" si="163"/>
        <v>0</v>
      </c>
      <c r="O527" s="13">
        <f t="shared" si="164"/>
        <v>-109881.22906633653</v>
      </c>
      <c r="P527" s="15">
        <f t="shared" si="165"/>
        <v>-9.1796294314908673E-3</v>
      </c>
      <c r="Q527" s="7">
        <f t="shared" si="166"/>
        <v>11970115.992851214</v>
      </c>
      <c r="R527" s="7">
        <f t="shared" si="167"/>
        <v>12079997.221917551</v>
      </c>
      <c r="S527" s="13">
        <f>IF('BANCO DE DADOS'!$AD$32="Sim",R527,Q527)</f>
        <v>12079997.221917551</v>
      </c>
      <c r="T527" s="9">
        <f t="shared" si="168"/>
        <v>523</v>
      </c>
      <c r="U527" s="18">
        <f t="shared" ca="1" si="171"/>
        <v>60602</v>
      </c>
    </row>
    <row r="528" spans="2:21" x14ac:dyDescent="0.2">
      <c r="B528" s="18">
        <f t="shared" ca="1" si="169"/>
        <v>60602</v>
      </c>
      <c r="C528" s="9">
        <f t="shared" si="172"/>
        <v>524</v>
      </c>
      <c r="D528" s="9"/>
      <c r="E528" s="13">
        <f t="shared" si="170"/>
        <v>800</v>
      </c>
      <c r="F528" s="14">
        <f t="shared" si="155"/>
        <v>421200</v>
      </c>
      <c r="G528" s="15">
        <f t="shared" si="156"/>
        <v>3.4537529266414214E-2</v>
      </c>
      <c r="H528" s="13">
        <f t="shared" si="157"/>
        <v>113581.95205910613</v>
      </c>
      <c r="I528" s="13">
        <f t="shared" si="158"/>
        <v>11663297.944910321</v>
      </c>
      <c r="J528" s="15">
        <f t="shared" si="159"/>
        <v>0.96546247073358582</v>
      </c>
      <c r="K528" s="13">
        <f t="shared" si="160"/>
        <v>11774229.405241013</v>
      </c>
      <c r="L528" s="13">
        <f t="shared" si="161"/>
        <v>1141543425.6206567</v>
      </c>
      <c r="M528" s="15">
        <f t="shared" si="162"/>
        <v>0.96546247073358582</v>
      </c>
      <c r="N528" s="13">
        <f t="shared" si="163"/>
        <v>0</v>
      </c>
      <c r="O528" s="13">
        <f t="shared" si="164"/>
        <v>-110931.46033069119</v>
      </c>
      <c r="P528" s="15">
        <f t="shared" si="165"/>
        <v>-9.1796498982742308E-3</v>
      </c>
      <c r="Q528" s="7">
        <f t="shared" si="166"/>
        <v>12084497.944910321</v>
      </c>
      <c r="R528" s="7">
        <f t="shared" si="167"/>
        <v>12195429.405241013</v>
      </c>
      <c r="S528" s="13">
        <f>IF('BANCO DE DADOS'!$AD$32="Sim",R528,Q528)</f>
        <v>12195429.405241013</v>
      </c>
      <c r="T528" s="9">
        <f t="shared" si="168"/>
        <v>524</v>
      </c>
      <c r="U528" s="18">
        <f t="shared" ca="1" si="171"/>
        <v>60633</v>
      </c>
    </row>
    <row r="529" spans="2:21" x14ac:dyDescent="0.2">
      <c r="B529" s="18">
        <f t="shared" ca="1" si="169"/>
        <v>60633</v>
      </c>
      <c r="C529" s="9">
        <f t="shared" si="172"/>
        <v>525</v>
      </c>
      <c r="D529" s="9"/>
      <c r="E529" s="13">
        <f t="shared" si="170"/>
        <v>800</v>
      </c>
      <c r="F529" s="14">
        <f t="shared" si="155"/>
        <v>422000</v>
      </c>
      <c r="G529" s="15">
        <f t="shared" si="156"/>
        <v>3.4275623558893409E-2</v>
      </c>
      <c r="H529" s="13">
        <f t="shared" si="157"/>
        <v>114667.29871764839</v>
      </c>
      <c r="I529" s="13">
        <f t="shared" si="158"/>
        <v>11777965.243627969</v>
      </c>
      <c r="J529" s="15">
        <f t="shared" si="159"/>
        <v>0.96572437644110654</v>
      </c>
      <c r="K529" s="13">
        <f t="shared" si="160"/>
        <v>11889956.900650017</v>
      </c>
      <c r="L529" s="13">
        <f t="shared" si="161"/>
        <v>1153433382.5213068</v>
      </c>
      <c r="M529" s="15">
        <f t="shared" si="162"/>
        <v>0.96572437644110654</v>
      </c>
      <c r="N529" s="13">
        <f t="shared" si="163"/>
        <v>0</v>
      </c>
      <c r="O529" s="13">
        <f t="shared" si="164"/>
        <v>-111991.65702204779</v>
      </c>
      <c r="P529" s="15">
        <f t="shared" si="165"/>
        <v>-9.1796701700065028E-3</v>
      </c>
      <c r="Q529" s="7">
        <f t="shared" si="166"/>
        <v>12199965.243627969</v>
      </c>
      <c r="R529" s="7">
        <f t="shared" si="167"/>
        <v>12311956.900650017</v>
      </c>
      <c r="S529" s="13">
        <f>IF('BANCO DE DADOS'!$AD$32="Sim",R529,Q529)</f>
        <v>12311956.900650017</v>
      </c>
      <c r="T529" s="9">
        <f t="shared" si="168"/>
        <v>525</v>
      </c>
      <c r="U529" s="18">
        <f t="shared" ca="1" si="171"/>
        <v>60664</v>
      </c>
    </row>
    <row r="530" spans="2:21" x14ac:dyDescent="0.2">
      <c r="B530" s="18">
        <f t="shared" ca="1" si="169"/>
        <v>60664</v>
      </c>
      <c r="C530" s="9">
        <f t="shared" si="172"/>
        <v>526</v>
      </c>
      <c r="D530" s="9"/>
      <c r="E530" s="13">
        <f t="shared" si="170"/>
        <v>800</v>
      </c>
      <c r="F530" s="14">
        <f t="shared" si="155"/>
        <v>422800</v>
      </c>
      <c r="G530" s="15">
        <f t="shared" si="156"/>
        <v>3.4015602811762739E-2</v>
      </c>
      <c r="H530" s="13">
        <f t="shared" si="157"/>
        <v>115762.9440058958</v>
      </c>
      <c r="I530" s="13">
        <f t="shared" si="158"/>
        <v>11893728.187633865</v>
      </c>
      <c r="J530" s="15">
        <f t="shared" si="159"/>
        <v>0.96598439718823725</v>
      </c>
      <c r="K530" s="13">
        <f t="shared" si="160"/>
        <v>12006790.101334143</v>
      </c>
      <c r="L530" s="13">
        <f t="shared" si="161"/>
        <v>1165440172.6226408</v>
      </c>
      <c r="M530" s="15">
        <f t="shared" si="162"/>
        <v>0.96598439718823725</v>
      </c>
      <c r="N530" s="13">
        <f t="shared" si="163"/>
        <v>0</v>
      </c>
      <c r="O530" s="13">
        <f t="shared" si="164"/>
        <v>-113061.91370027885</v>
      </c>
      <c r="P530" s="15">
        <f t="shared" si="165"/>
        <v>-9.17969024857152E-3</v>
      </c>
      <c r="Q530" s="7">
        <f t="shared" si="166"/>
        <v>12316528.187633865</v>
      </c>
      <c r="R530" s="7">
        <f t="shared" si="167"/>
        <v>12429590.101334143</v>
      </c>
      <c r="S530" s="13">
        <f>IF('BANCO DE DADOS'!$AD$32="Sim",R530,Q530)</f>
        <v>12429590.101334143</v>
      </c>
      <c r="T530" s="9">
        <f t="shared" si="168"/>
        <v>526</v>
      </c>
      <c r="U530" s="18">
        <f t="shared" ca="1" si="171"/>
        <v>60692</v>
      </c>
    </row>
    <row r="531" spans="2:21" x14ac:dyDescent="0.2">
      <c r="B531" s="18">
        <f t="shared" ca="1" si="169"/>
        <v>60692</v>
      </c>
      <c r="C531" s="9">
        <f t="shared" si="172"/>
        <v>527</v>
      </c>
      <c r="D531" s="9"/>
      <c r="E531" s="13">
        <f t="shared" si="170"/>
        <v>800</v>
      </c>
      <c r="F531" s="14">
        <f t="shared" si="155"/>
        <v>423600</v>
      </c>
      <c r="G531" s="15">
        <f t="shared" si="156"/>
        <v>3.3757454524586394E-2</v>
      </c>
      <c r="H531" s="13">
        <f t="shared" si="157"/>
        <v>116868.98564541314</v>
      </c>
      <c r="I531" s="13">
        <f t="shared" si="158"/>
        <v>12010597.173279278</v>
      </c>
      <c r="J531" s="15">
        <f t="shared" si="159"/>
        <v>0.96624254547541355</v>
      </c>
      <c r="K531" s="13">
        <f t="shared" si="160"/>
        <v>12124739.499101793</v>
      </c>
      <c r="L531" s="13">
        <f t="shared" si="161"/>
        <v>1177564912.1217427</v>
      </c>
      <c r="M531" s="15">
        <f t="shared" si="162"/>
        <v>0.96624254547541366</v>
      </c>
      <c r="N531" s="13">
        <f t="shared" si="163"/>
        <v>0</v>
      </c>
      <c r="O531" s="13">
        <f t="shared" si="164"/>
        <v>-114142.32582251541</v>
      </c>
      <c r="P531" s="15">
        <f t="shared" si="165"/>
        <v>-9.1797101358344138E-3</v>
      </c>
      <c r="Q531" s="7">
        <f t="shared" si="166"/>
        <v>12434197.173279278</v>
      </c>
      <c r="R531" s="7">
        <f t="shared" si="167"/>
        <v>12548339.499101793</v>
      </c>
      <c r="S531" s="13">
        <f>IF('BANCO DE DADOS'!$AD$32="Sim",R531,Q531)</f>
        <v>12548339.499101793</v>
      </c>
      <c r="T531" s="9">
        <f t="shared" si="168"/>
        <v>527</v>
      </c>
      <c r="U531" s="18">
        <f t="shared" ca="1" si="171"/>
        <v>60723</v>
      </c>
    </row>
    <row r="532" spans="2:21" x14ac:dyDescent="0.2">
      <c r="B532" s="18">
        <f t="shared" ca="1" si="169"/>
        <v>60723</v>
      </c>
      <c r="C532" s="9">
        <f t="shared" si="172"/>
        <v>528</v>
      </c>
      <c r="D532" s="9">
        <v>44</v>
      </c>
      <c r="E532" s="13">
        <f t="shared" si="170"/>
        <v>800</v>
      </c>
      <c r="F532" s="14">
        <f t="shared" si="155"/>
        <v>424400</v>
      </c>
      <c r="G532" s="15">
        <f t="shared" si="156"/>
        <v>3.3501166268579741E-2</v>
      </c>
      <c r="H532" s="13">
        <f t="shared" si="157"/>
        <v>117985.5222850249</v>
      </c>
      <c r="I532" s="13">
        <f t="shared" si="158"/>
        <v>12128582.695564304</v>
      </c>
      <c r="J532" s="15">
        <f t="shared" si="159"/>
        <v>0.9664988337314202</v>
      </c>
      <c r="K532" s="13">
        <f t="shared" si="160"/>
        <v>12243815.685315967</v>
      </c>
      <c r="L532" s="13">
        <f t="shared" si="161"/>
        <v>1189808727.8070588</v>
      </c>
      <c r="M532" s="15">
        <f t="shared" si="162"/>
        <v>0.96649883373142031</v>
      </c>
      <c r="N532" s="13">
        <f t="shared" si="163"/>
        <v>0</v>
      </c>
      <c r="O532" s="13">
        <f t="shared" si="164"/>
        <v>-115232.98975166306</v>
      </c>
      <c r="P532" s="15">
        <f t="shared" si="165"/>
        <v>-9.1797298336419725E-3</v>
      </c>
      <c r="Q532" s="7">
        <f t="shared" si="166"/>
        <v>12552982.695564304</v>
      </c>
      <c r="R532" s="7">
        <f t="shared" si="167"/>
        <v>12668215.685315967</v>
      </c>
      <c r="S532" s="13">
        <f>IF('BANCO DE DADOS'!$AD$32="Sim",R532,Q532)</f>
        <v>12668215.685315967</v>
      </c>
      <c r="T532" s="9">
        <f t="shared" si="168"/>
        <v>528</v>
      </c>
      <c r="U532" s="18">
        <f t="shared" ca="1" si="171"/>
        <v>60753</v>
      </c>
    </row>
    <row r="533" spans="2:21" x14ac:dyDescent="0.2">
      <c r="B533" s="18">
        <f t="shared" ca="1" si="169"/>
        <v>60753</v>
      </c>
      <c r="C533" s="9">
        <f t="shared" si="172"/>
        <v>529</v>
      </c>
      <c r="D533" s="9"/>
      <c r="E533" s="13">
        <f t="shared" si="170"/>
        <v>800</v>
      </c>
      <c r="F533" s="14">
        <f t="shared" si="155"/>
        <v>425200</v>
      </c>
      <c r="G533" s="15">
        <f t="shared" si="156"/>
        <v>3.3246725686318396E-2</v>
      </c>
      <c r="H533" s="13">
        <f t="shared" si="157"/>
        <v>119112.6535096138</v>
      </c>
      <c r="I533" s="13">
        <f t="shared" si="158"/>
        <v>12247695.349073917</v>
      </c>
      <c r="J533" s="15">
        <f t="shared" si="159"/>
        <v>0.96675327431368163</v>
      </c>
      <c r="K533" s="13">
        <f t="shared" si="160"/>
        <v>12364029.351838915</v>
      </c>
      <c r="L533" s="13">
        <f t="shared" si="161"/>
        <v>1202172757.1588976</v>
      </c>
      <c r="M533" s="15">
        <f t="shared" si="162"/>
        <v>0.96675327431368163</v>
      </c>
      <c r="N533" s="13">
        <f t="shared" si="163"/>
        <v>0</v>
      </c>
      <c r="O533" s="13">
        <f t="shared" si="164"/>
        <v>-116334.002764998</v>
      </c>
      <c r="P533" s="15">
        <f t="shared" si="165"/>
        <v>-9.1797493438229346E-3</v>
      </c>
      <c r="Q533" s="7">
        <f t="shared" si="166"/>
        <v>12672895.349073917</v>
      </c>
      <c r="R533" s="7">
        <f t="shared" si="167"/>
        <v>12789229.351838915</v>
      </c>
      <c r="S533" s="13">
        <f>IF('BANCO DE DADOS'!$AD$32="Sim",R533,Q533)</f>
        <v>12789229.351838915</v>
      </c>
      <c r="T533" s="9">
        <f t="shared" si="168"/>
        <v>529</v>
      </c>
      <c r="U533" s="18">
        <f t="shared" ca="1" si="171"/>
        <v>60784</v>
      </c>
    </row>
    <row r="534" spans="2:21" x14ac:dyDescent="0.2">
      <c r="B534" s="18">
        <f t="shared" ca="1" si="169"/>
        <v>60784</v>
      </c>
      <c r="C534" s="9">
        <f t="shared" si="172"/>
        <v>530</v>
      </c>
      <c r="D534" s="9"/>
      <c r="E534" s="13">
        <f t="shared" si="170"/>
        <v>800</v>
      </c>
      <c r="F534" s="14">
        <f t="shared" si="155"/>
        <v>426000</v>
      </c>
      <c r="G534" s="15">
        <f t="shared" si="156"/>
        <v>3.299412049144719E-2</v>
      </c>
      <c r="H534" s="13">
        <f t="shared" si="157"/>
        <v>120250.47984900292</v>
      </c>
      <c r="I534" s="13">
        <f t="shared" si="158"/>
        <v>12367945.82892292</v>
      </c>
      <c r="J534" s="15">
        <f t="shared" si="159"/>
        <v>0.96700587950855277</v>
      </c>
      <c r="K534" s="13">
        <f t="shared" si="160"/>
        <v>12485391.291985754</v>
      </c>
      <c r="L534" s="13">
        <f t="shared" si="161"/>
        <v>1214658148.4508834</v>
      </c>
      <c r="M534" s="15">
        <f t="shared" si="162"/>
        <v>0.96700587950855277</v>
      </c>
      <c r="N534" s="13">
        <f t="shared" si="163"/>
        <v>0</v>
      </c>
      <c r="O534" s="13">
        <f t="shared" si="164"/>
        <v>-117445.46306283399</v>
      </c>
      <c r="P534" s="15">
        <f t="shared" si="165"/>
        <v>-9.179768668187439E-3</v>
      </c>
      <c r="Q534" s="7">
        <f t="shared" si="166"/>
        <v>12793945.82892292</v>
      </c>
      <c r="R534" s="7">
        <f t="shared" si="167"/>
        <v>12911391.291985754</v>
      </c>
      <c r="S534" s="13">
        <f>IF('BANCO DE DADOS'!$AD$32="Sim",R534,Q534)</f>
        <v>12911391.291985754</v>
      </c>
      <c r="T534" s="9">
        <f t="shared" si="168"/>
        <v>530</v>
      </c>
      <c r="U534" s="18">
        <f t="shared" ca="1" si="171"/>
        <v>60814</v>
      </c>
    </row>
    <row r="535" spans="2:21" x14ac:dyDescent="0.2">
      <c r="B535" s="18">
        <f t="shared" ca="1" si="169"/>
        <v>60814</v>
      </c>
      <c r="C535" s="9">
        <f t="shared" si="172"/>
        <v>531</v>
      </c>
      <c r="D535" s="9"/>
      <c r="E535" s="13">
        <f t="shared" si="170"/>
        <v>800</v>
      </c>
      <c r="F535" s="14">
        <f t="shared" si="155"/>
        <v>426800</v>
      </c>
      <c r="G535" s="15">
        <f t="shared" si="156"/>
        <v>3.2743338468388943E-2</v>
      </c>
      <c r="H535" s="13">
        <f t="shared" si="157"/>
        <v>121399.10278692203</v>
      </c>
      <c r="I535" s="13">
        <f t="shared" si="158"/>
        <v>12489344.931709843</v>
      </c>
      <c r="J535" s="15">
        <f t="shared" si="159"/>
        <v>0.96725666153161105</v>
      </c>
      <c r="K535" s="13">
        <f t="shared" si="160"/>
        <v>12607912.401487133</v>
      </c>
      <c r="L535" s="13">
        <f t="shared" si="161"/>
        <v>1227266060.8523705</v>
      </c>
      <c r="M535" s="15">
        <f t="shared" si="162"/>
        <v>0.96725666153161105</v>
      </c>
      <c r="N535" s="13">
        <f t="shared" si="163"/>
        <v>0</v>
      </c>
      <c r="O535" s="13">
        <f t="shared" si="164"/>
        <v>-118567.46977728978</v>
      </c>
      <c r="P535" s="15">
        <f t="shared" si="165"/>
        <v>-9.1797878085279269E-3</v>
      </c>
      <c r="Q535" s="7">
        <f t="shared" si="166"/>
        <v>12916144.931709843</v>
      </c>
      <c r="R535" s="7">
        <f t="shared" si="167"/>
        <v>13034712.401487133</v>
      </c>
      <c r="S535" s="13">
        <f>IF('BANCO DE DADOS'!$AD$32="Sim",R535,Q535)</f>
        <v>13034712.401487133</v>
      </c>
      <c r="T535" s="9">
        <f t="shared" si="168"/>
        <v>531</v>
      </c>
      <c r="U535" s="18">
        <f t="shared" ca="1" si="171"/>
        <v>60845</v>
      </c>
    </row>
    <row r="536" spans="2:21" x14ac:dyDescent="0.2">
      <c r="B536" s="18">
        <f t="shared" ca="1" si="169"/>
        <v>60845</v>
      </c>
      <c r="C536" s="9">
        <f t="shared" si="172"/>
        <v>532</v>
      </c>
      <c r="D536" s="9"/>
      <c r="E536" s="13">
        <f t="shared" si="170"/>
        <v>800</v>
      </c>
      <c r="F536" s="14">
        <f t="shared" si="155"/>
        <v>427600</v>
      </c>
      <c r="G536" s="15">
        <f t="shared" si="156"/>
        <v>3.2494367472053094E-2</v>
      </c>
      <c r="H536" s="13">
        <f t="shared" si="157"/>
        <v>122558.62477005897</v>
      </c>
      <c r="I536" s="13">
        <f t="shared" si="158"/>
        <v>12611903.556479901</v>
      </c>
      <c r="J536" s="15">
        <f t="shared" si="159"/>
        <v>0.96750563252794686</v>
      </c>
      <c r="K536" s="13">
        <f t="shared" si="160"/>
        <v>12731603.679461034</v>
      </c>
      <c r="L536" s="13">
        <f t="shared" si="161"/>
        <v>1239997664.5318315</v>
      </c>
      <c r="M536" s="15">
        <f t="shared" si="162"/>
        <v>0.96750563252794686</v>
      </c>
      <c r="N536" s="13">
        <f t="shared" si="163"/>
        <v>0</v>
      </c>
      <c r="O536" s="13">
        <f t="shared" si="164"/>
        <v>-119700.12298113294</v>
      </c>
      <c r="P536" s="15">
        <f t="shared" si="165"/>
        <v>-9.1798067666194784E-3</v>
      </c>
      <c r="Q536" s="7">
        <f t="shared" si="166"/>
        <v>13039503.556479901</v>
      </c>
      <c r="R536" s="7">
        <f t="shared" si="167"/>
        <v>13159203.679461034</v>
      </c>
      <c r="S536" s="13">
        <f>IF('BANCO DE DADOS'!$AD$32="Sim",R536,Q536)</f>
        <v>13159203.679461034</v>
      </c>
      <c r="T536" s="9">
        <f t="shared" si="168"/>
        <v>532</v>
      </c>
      <c r="U536" s="18">
        <f t="shared" ca="1" si="171"/>
        <v>60876</v>
      </c>
    </row>
    <row r="537" spans="2:21" x14ac:dyDescent="0.2">
      <c r="B537" s="18">
        <f t="shared" ca="1" si="169"/>
        <v>60876</v>
      </c>
      <c r="C537" s="9">
        <f t="shared" si="172"/>
        <v>533</v>
      </c>
      <c r="D537" s="9"/>
      <c r="E537" s="13">
        <f t="shared" si="170"/>
        <v>800</v>
      </c>
      <c r="F537" s="14">
        <f t="shared" si="155"/>
        <v>428400</v>
      </c>
      <c r="G537" s="15">
        <f t="shared" si="156"/>
        <v>3.224719542754434E-2</v>
      </c>
      <c r="H537" s="13">
        <f t="shared" si="157"/>
        <v>123729.14921719699</v>
      </c>
      <c r="I537" s="13">
        <f t="shared" si="158"/>
        <v>12735632.705697099</v>
      </c>
      <c r="J537" s="15">
        <f t="shared" si="159"/>
        <v>0.96775280457245572</v>
      </c>
      <c r="K537" s="13">
        <f t="shared" si="160"/>
        <v>12856476.229393791</v>
      </c>
      <c r="L537" s="13">
        <f t="shared" si="161"/>
        <v>1252854140.7612252</v>
      </c>
      <c r="M537" s="15">
        <f t="shared" si="162"/>
        <v>0.9677528045724556</v>
      </c>
      <c r="N537" s="13">
        <f t="shared" si="163"/>
        <v>0</v>
      </c>
      <c r="O537" s="13">
        <f t="shared" si="164"/>
        <v>-120843.52369669266</v>
      </c>
      <c r="P537" s="15">
        <f t="shared" si="165"/>
        <v>-9.1798255442190058E-3</v>
      </c>
      <c r="Q537" s="7">
        <f t="shared" si="166"/>
        <v>13164032.705697099</v>
      </c>
      <c r="R537" s="7">
        <f t="shared" si="167"/>
        <v>13284876.229393791</v>
      </c>
      <c r="S537" s="13">
        <f>IF('BANCO DE DADOS'!$AD$32="Sim",R537,Q537)</f>
        <v>13284876.229393791</v>
      </c>
      <c r="T537" s="9">
        <f t="shared" si="168"/>
        <v>533</v>
      </c>
      <c r="U537" s="18">
        <f t="shared" ca="1" si="171"/>
        <v>60906</v>
      </c>
    </row>
    <row r="538" spans="2:21" x14ac:dyDescent="0.2">
      <c r="B538" s="18">
        <f t="shared" ca="1" si="169"/>
        <v>60906</v>
      </c>
      <c r="C538" s="9">
        <f t="shared" si="172"/>
        <v>534</v>
      </c>
      <c r="D538" s="9"/>
      <c r="E538" s="13">
        <f t="shared" si="170"/>
        <v>800</v>
      </c>
      <c r="F538" s="14">
        <f t="shared" si="155"/>
        <v>429200</v>
      </c>
      <c r="G538" s="15">
        <f t="shared" si="156"/>
        <v>3.2001810329871087E-2</v>
      </c>
      <c r="H538" s="13">
        <f t="shared" si="157"/>
        <v>124910.78052843877</v>
      </c>
      <c r="I538" s="13">
        <f t="shared" si="158"/>
        <v>12860543.486225538</v>
      </c>
      <c r="J538" s="15">
        <f t="shared" si="159"/>
        <v>0.96799818967012896</v>
      </c>
      <c r="K538" s="13">
        <f t="shared" si="160"/>
        <v>12982541.26013042</v>
      </c>
      <c r="L538" s="13">
        <f t="shared" si="161"/>
        <v>1265836682.0213556</v>
      </c>
      <c r="M538" s="15">
        <f t="shared" si="162"/>
        <v>0.96799818967012896</v>
      </c>
      <c r="N538" s="13">
        <f t="shared" si="163"/>
        <v>0</v>
      </c>
      <c r="O538" s="13">
        <f t="shared" si="164"/>
        <v>-121997.77390488237</v>
      </c>
      <c r="P538" s="15">
        <f t="shared" si="165"/>
        <v>-9.179844143066402E-3</v>
      </c>
      <c r="Q538" s="7">
        <f t="shared" si="166"/>
        <v>13289743.486225538</v>
      </c>
      <c r="R538" s="7">
        <f t="shared" si="167"/>
        <v>13411741.26013042</v>
      </c>
      <c r="S538" s="13">
        <f>IF('BANCO DE DADOS'!$AD$32="Sim",R538,Q538)</f>
        <v>13411741.26013042</v>
      </c>
      <c r="T538" s="9">
        <f t="shared" si="168"/>
        <v>534</v>
      </c>
      <c r="U538" s="18">
        <f t="shared" ca="1" si="171"/>
        <v>60937</v>
      </c>
    </row>
    <row r="539" spans="2:21" x14ac:dyDescent="0.2">
      <c r="B539" s="18">
        <f t="shared" ca="1" si="169"/>
        <v>60937</v>
      </c>
      <c r="C539" s="9">
        <f t="shared" si="172"/>
        <v>535</v>
      </c>
      <c r="D539" s="9"/>
      <c r="E539" s="13">
        <f t="shared" si="170"/>
        <v>800</v>
      </c>
      <c r="F539" s="14">
        <f t="shared" si="155"/>
        <v>430000</v>
      </c>
      <c r="G539" s="15">
        <f t="shared" si="156"/>
        <v>3.1758200243653861E-2</v>
      </c>
      <c r="H539" s="13">
        <f t="shared" si="157"/>
        <v>126103.62409451795</v>
      </c>
      <c r="I539" s="13">
        <f t="shared" si="158"/>
        <v>12986647.110320056</v>
      </c>
      <c r="J539" s="15">
        <f t="shared" si="159"/>
        <v>0.96824179975634617</v>
      </c>
      <c r="K539" s="13">
        <f t="shared" si="160"/>
        <v>13109810.086874349</v>
      </c>
      <c r="L539" s="13">
        <f t="shared" si="161"/>
        <v>1278946492.1082299</v>
      </c>
      <c r="M539" s="15">
        <f t="shared" si="162"/>
        <v>0.96824179975634617</v>
      </c>
      <c r="N539" s="13">
        <f t="shared" si="163"/>
        <v>0</v>
      </c>
      <c r="O539" s="13">
        <f t="shared" si="164"/>
        <v>-123162.97655429319</v>
      </c>
      <c r="P539" s="15">
        <f t="shared" si="165"/>
        <v>-9.1798625648845233E-3</v>
      </c>
      <c r="Q539" s="7">
        <f t="shared" si="166"/>
        <v>13416647.110320056</v>
      </c>
      <c r="R539" s="7">
        <f t="shared" si="167"/>
        <v>13539810.086874349</v>
      </c>
      <c r="S539" s="13">
        <f>IF('BANCO DE DADOS'!$AD$32="Sim",R539,Q539)</f>
        <v>13539810.086874349</v>
      </c>
      <c r="T539" s="9">
        <f t="shared" si="168"/>
        <v>535</v>
      </c>
      <c r="U539" s="18">
        <f t="shared" ca="1" si="171"/>
        <v>60967</v>
      </c>
    </row>
    <row r="540" spans="2:21" x14ac:dyDescent="0.2">
      <c r="B540" s="18">
        <f t="shared" ca="1" si="169"/>
        <v>60967</v>
      </c>
      <c r="C540" s="9">
        <f t="shared" si="172"/>
        <v>536</v>
      </c>
      <c r="D540" s="9"/>
      <c r="E540" s="13">
        <f t="shared" si="170"/>
        <v>800</v>
      </c>
      <c r="F540" s="14">
        <f t="shared" si="155"/>
        <v>430800</v>
      </c>
      <c r="G540" s="15">
        <f t="shared" si="156"/>
        <v>3.1516353302833706E-2</v>
      </c>
      <c r="H540" s="13">
        <f t="shared" si="157"/>
        <v>127307.78630619898</v>
      </c>
      <c r="I540" s="13">
        <f t="shared" si="158"/>
        <v>13113954.896626255</v>
      </c>
      <c r="J540" s="15">
        <f t="shared" si="159"/>
        <v>0.96848364669716624</v>
      </c>
      <c r="K540" s="13">
        <f t="shared" si="160"/>
        <v>13238294.132196626</v>
      </c>
      <c r="L540" s="13">
        <f t="shared" si="161"/>
        <v>1292184786.2404265</v>
      </c>
      <c r="M540" s="15">
        <f t="shared" si="162"/>
        <v>0.96848364669716624</v>
      </c>
      <c r="N540" s="13">
        <f t="shared" si="163"/>
        <v>0</v>
      </c>
      <c r="O540" s="13">
        <f t="shared" si="164"/>
        <v>-124339.23557037115</v>
      </c>
      <c r="P540" s="15">
        <f t="shared" si="165"/>
        <v>-9.1798808113790036E-3</v>
      </c>
      <c r="Q540" s="7">
        <f t="shared" si="166"/>
        <v>13544754.896626255</v>
      </c>
      <c r="R540" s="7">
        <f t="shared" si="167"/>
        <v>13669094.132196626</v>
      </c>
      <c r="S540" s="13">
        <f>IF('BANCO DE DADOS'!$AD$32="Sim",R540,Q540)</f>
        <v>13669094.132196626</v>
      </c>
      <c r="T540" s="9">
        <f t="shared" si="168"/>
        <v>536</v>
      </c>
      <c r="U540" s="18">
        <f t="shared" ca="1" si="171"/>
        <v>60998</v>
      </c>
    </row>
    <row r="541" spans="2:21" x14ac:dyDescent="0.2">
      <c r="B541" s="18">
        <f t="shared" ca="1" si="169"/>
        <v>60998</v>
      </c>
      <c r="C541" s="9">
        <f t="shared" si="172"/>
        <v>537</v>
      </c>
      <c r="D541" s="9"/>
      <c r="E541" s="13">
        <f t="shared" si="170"/>
        <v>800</v>
      </c>
      <c r="F541" s="14">
        <f t="shared" si="155"/>
        <v>431600</v>
      </c>
      <c r="G541" s="15">
        <f t="shared" si="156"/>
        <v>3.1276257710380527E-2</v>
      </c>
      <c r="H541" s="13">
        <f t="shared" si="157"/>
        <v>128523.37456376632</v>
      </c>
      <c r="I541" s="13">
        <f t="shared" si="158"/>
        <v>13242478.271190021</v>
      </c>
      <c r="J541" s="15">
        <f t="shared" si="159"/>
        <v>0.96872374228961944</v>
      </c>
      <c r="K541" s="13">
        <f t="shared" si="160"/>
        <v>13368004.927054711</v>
      </c>
      <c r="L541" s="13">
        <f t="shared" si="161"/>
        <v>1305552791.1674812</v>
      </c>
      <c r="M541" s="15">
        <f t="shared" si="162"/>
        <v>0.96872374228961944</v>
      </c>
      <c r="N541" s="13">
        <f t="shared" si="163"/>
        <v>0</v>
      </c>
      <c r="O541" s="13">
        <f t="shared" si="164"/>
        <v>-125526.6558646895</v>
      </c>
      <c r="P541" s="15">
        <f t="shared" si="165"/>
        <v>-9.179898884238669E-3</v>
      </c>
      <c r="Q541" s="7">
        <f t="shared" si="166"/>
        <v>13674078.271190021</v>
      </c>
      <c r="R541" s="7">
        <f t="shared" si="167"/>
        <v>13799604.927054711</v>
      </c>
      <c r="S541" s="13">
        <f>IF('BANCO DE DADOS'!$AD$32="Sim",R541,Q541)</f>
        <v>13799604.927054711</v>
      </c>
      <c r="T541" s="9">
        <f t="shared" si="168"/>
        <v>537</v>
      </c>
      <c r="U541" s="18">
        <f t="shared" ca="1" si="171"/>
        <v>61029</v>
      </c>
    </row>
    <row r="542" spans="2:21" x14ac:dyDescent="0.2">
      <c r="B542" s="18">
        <f t="shared" ca="1" si="169"/>
        <v>61029</v>
      </c>
      <c r="C542" s="9">
        <f t="shared" si="172"/>
        <v>538</v>
      </c>
      <c r="D542" s="9"/>
      <c r="E542" s="13">
        <f t="shared" si="170"/>
        <v>800</v>
      </c>
      <c r="F542" s="14">
        <f t="shared" si="155"/>
        <v>432400</v>
      </c>
      <c r="G542" s="15">
        <f t="shared" si="156"/>
        <v>3.103790173800141E-2</v>
      </c>
      <c r="H542" s="13">
        <f t="shared" si="157"/>
        <v>129750.49728660342</v>
      </c>
      <c r="I542" s="13">
        <f t="shared" si="158"/>
        <v>13372228.768476624</v>
      </c>
      <c r="J542" s="15">
        <f t="shared" si="159"/>
        <v>0.96896209826199864</v>
      </c>
      <c r="K542" s="13">
        <f t="shared" si="160"/>
        <v>13498954.111820932</v>
      </c>
      <c r="L542" s="13">
        <f t="shared" si="161"/>
        <v>1319051745.2793021</v>
      </c>
      <c r="M542" s="15">
        <f t="shared" si="162"/>
        <v>0.96896209826199864</v>
      </c>
      <c r="N542" s="13">
        <f t="shared" si="163"/>
        <v>0</v>
      </c>
      <c r="O542" s="13">
        <f t="shared" si="164"/>
        <v>-126725.34334430844</v>
      </c>
      <c r="P542" s="15">
        <f t="shared" si="165"/>
        <v>-9.1799167851358953E-3</v>
      </c>
      <c r="Q542" s="7">
        <f t="shared" si="166"/>
        <v>13804628.768476624</v>
      </c>
      <c r="R542" s="7">
        <f t="shared" si="167"/>
        <v>13931354.111820932</v>
      </c>
      <c r="S542" s="13">
        <f>IF('BANCO DE DADOS'!$AD$32="Sim",R542,Q542)</f>
        <v>13931354.111820932</v>
      </c>
      <c r="T542" s="9">
        <f t="shared" si="168"/>
        <v>538</v>
      </c>
      <c r="U542" s="18">
        <f t="shared" ca="1" si="171"/>
        <v>61057</v>
      </c>
    </row>
    <row r="543" spans="2:21" x14ac:dyDescent="0.2">
      <c r="B543" s="18">
        <f t="shared" ca="1" si="169"/>
        <v>61057</v>
      </c>
      <c r="C543" s="9">
        <f t="shared" si="172"/>
        <v>539</v>
      </c>
      <c r="D543" s="9"/>
      <c r="E543" s="13">
        <f t="shared" si="170"/>
        <v>800</v>
      </c>
      <c r="F543" s="14">
        <f t="shared" si="155"/>
        <v>433200</v>
      </c>
      <c r="G543" s="15">
        <f t="shared" si="156"/>
        <v>3.0801273725848986E-2</v>
      </c>
      <c r="H543" s="13">
        <f t="shared" si="157"/>
        <v>130989.26392286284</v>
      </c>
      <c r="I543" s="13">
        <f t="shared" si="158"/>
        <v>13503218.032399487</v>
      </c>
      <c r="J543" s="15">
        <f t="shared" si="159"/>
        <v>0.96919872627415105</v>
      </c>
      <c r="K543" s="13">
        <f t="shared" si="160"/>
        <v>13631153.437320702</v>
      </c>
      <c r="L543" s="13">
        <f t="shared" si="161"/>
        <v>1332682898.7166228</v>
      </c>
      <c r="M543" s="15">
        <f t="shared" si="162"/>
        <v>0.96919872627415105</v>
      </c>
      <c r="N543" s="13">
        <f t="shared" si="163"/>
        <v>0</v>
      </c>
      <c r="O543" s="13">
        <f t="shared" si="164"/>
        <v>-127935.40492121503</v>
      </c>
      <c r="P543" s="15">
        <f t="shared" si="165"/>
        <v>-9.1799345157263408E-3</v>
      </c>
      <c r="Q543" s="7">
        <f t="shared" si="166"/>
        <v>13936418.032399487</v>
      </c>
      <c r="R543" s="7">
        <f t="shared" si="167"/>
        <v>14064353.437320702</v>
      </c>
      <c r="S543" s="13">
        <f>IF('BANCO DE DADOS'!$AD$32="Sim",R543,Q543)</f>
        <v>14064353.437320702</v>
      </c>
      <c r="T543" s="9">
        <f t="shared" si="168"/>
        <v>539</v>
      </c>
      <c r="U543" s="18">
        <f t="shared" ca="1" si="171"/>
        <v>61088</v>
      </c>
    </row>
    <row r="544" spans="2:21" x14ac:dyDescent="0.2">
      <c r="B544" s="18">
        <f t="shared" ca="1" si="169"/>
        <v>61088</v>
      </c>
      <c r="C544" s="9">
        <f t="shared" si="172"/>
        <v>540</v>
      </c>
      <c r="D544" s="9">
        <v>45</v>
      </c>
      <c r="E544" s="13">
        <f t="shared" si="170"/>
        <v>800</v>
      </c>
      <c r="F544" s="14">
        <f t="shared" si="155"/>
        <v>434000</v>
      </c>
      <c r="G544" s="15">
        <f t="shared" si="156"/>
        <v>3.0566362082229785E-2</v>
      </c>
      <c r="H544" s="13">
        <f t="shared" si="157"/>
        <v>132239.78495922801</v>
      </c>
      <c r="I544" s="13">
        <f t="shared" si="158"/>
        <v>13635457.817358715</v>
      </c>
      <c r="J544" s="15">
        <f t="shared" si="159"/>
        <v>0.96943363791777026</v>
      </c>
      <c r="K544" s="13">
        <f t="shared" si="160"/>
        <v>13764614.765880577</v>
      </c>
      <c r="L544" s="13">
        <f t="shared" si="161"/>
        <v>1346447513.4825034</v>
      </c>
      <c r="M544" s="15">
        <f t="shared" si="162"/>
        <v>0.96943363791777026</v>
      </c>
      <c r="N544" s="13">
        <f t="shared" si="163"/>
        <v>0</v>
      </c>
      <c r="O544" s="13">
        <f t="shared" si="164"/>
        <v>-129156.94852186181</v>
      </c>
      <c r="P544" s="15">
        <f t="shared" si="165"/>
        <v>-9.1799520776493348E-3</v>
      </c>
      <c r="Q544" s="7">
        <f t="shared" si="166"/>
        <v>14069457.817358715</v>
      </c>
      <c r="R544" s="7">
        <f t="shared" si="167"/>
        <v>14198614.765880577</v>
      </c>
      <c r="S544" s="13">
        <f>IF('BANCO DE DADOS'!$AD$32="Sim",R544,Q544)</f>
        <v>14198614.765880577</v>
      </c>
      <c r="T544" s="9">
        <f t="shared" si="168"/>
        <v>540</v>
      </c>
      <c r="U544" s="18">
        <f t="shared" ca="1" si="171"/>
        <v>61118</v>
      </c>
    </row>
    <row r="545" spans="2:21" x14ac:dyDescent="0.2">
      <c r="B545" s="18">
        <f t="shared" ca="1" si="169"/>
        <v>61118</v>
      </c>
      <c r="C545" s="9">
        <f t="shared" si="172"/>
        <v>541</v>
      </c>
      <c r="D545" s="9"/>
      <c r="E545" s="13">
        <f t="shared" si="170"/>
        <v>800</v>
      </c>
      <c r="F545" s="14">
        <f t="shared" si="155"/>
        <v>434800</v>
      </c>
      <c r="G545" s="15">
        <f t="shared" si="156"/>
        <v>3.0333155283312631E-2</v>
      </c>
      <c r="H545" s="13">
        <f t="shared" si="157"/>
        <v>133502.17193076757</v>
      </c>
      <c r="I545" s="13">
        <f t="shared" si="158"/>
        <v>13768959.989289483</v>
      </c>
      <c r="J545" s="15">
        <f t="shared" si="159"/>
        <v>0.9696668447166874</v>
      </c>
      <c r="K545" s="13">
        <f t="shared" si="160"/>
        <v>13899350.07238628</v>
      </c>
      <c r="L545" s="13">
        <f t="shared" si="161"/>
        <v>1360346863.5548897</v>
      </c>
      <c r="M545" s="15">
        <f t="shared" si="162"/>
        <v>0.9696668447166874</v>
      </c>
      <c r="N545" s="13">
        <f t="shared" si="163"/>
        <v>0</v>
      </c>
      <c r="O545" s="13">
        <f t="shared" si="164"/>
        <v>-130390.08309679665</v>
      </c>
      <c r="P545" s="15">
        <f t="shared" si="165"/>
        <v>-9.1799694725283217E-3</v>
      </c>
      <c r="Q545" s="7">
        <f t="shared" si="166"/>
        <v>14203759.989289483</v>
      </c>
      <c r="R545" s="7">
        <f t="shared" si="167"/>
        <v>14334150.07238628</v>
      </c>
      <c r="S545" s="13">
        <f>IF('BANCO DE DADOS'!$AD$32="Sim",R545,Q545)</f>
        <v>14334150.07238628</v>
      </c>
      <c r="T545" s="9">
        <f t="shared" si="168"/>
        <v>541</v>
      </c>
      <c r="U545" s="18">
        <f t="shared" ca="1" si="171"/>
        <v>61149</v>
      </c>
    </row>
    <row r="546" spans="2:21" x14ac:dyDescent="0.2">
      <c r="B546" s="18">
        <f t="shared" ca="1" si="169"/>
        <v>61149</v>
      </c>
      <c r="C546" s="9">
        <f t="shared" si="172"/>
        <v>542</v>
      </c>
      <c r="D546" s="9"/>
      <c r="E546" s="13">
        <f t="shared" si="170"/>
        <v>800</v>
      </c>
      <c r="F546" s="14">
        <f t="shared" si="155"/>
        <v>435600</v>
      </c>
      <c r="G546" s="15">
        <f t="shared" si="156"/>
        <v>3.010164187283711E-2</v>
      </c>
      <c r="H546" s="13">
        <f t="shared" si="157"/>
        <v>134776.53743088341</v>
      </c>
      <c r="I546" s="13">
        <f t="shared" si="158"/>
        <v>13903736.526720367</v>
      </c>
      <c r="J546" s="15">
        <f t="shared" si="159"/>
        <v>0.96989835812716285</v>
      </c>
      <c r="K546" s="13">
        <f t="shared" si="160"/>
        <v>14035371.44535074</v>
      </c>
      <c r="L546" s="13">
        <f t="shared" si="161"/>
        <v>1374382235.0002403</v>
      </c>
      <c r="M546" s="15">
        <f t="shared" si="162"/>
        <v>0.96989835812716285</v>
      </c>
      <c r="N546" s="13">
        <f t="shared" si="163"/>
        <v>0</v>
      </c>
      <c r="O546" s="13">
        <f t="shared" si="164"/>
        <v>-131634.91863037273</v>
      </c>
      <c r="P546" s="15">
        <f t="shared" si="165"/>
        <v>-9.1799867019704932E-3</v>
      </c>
      <c r="Q546" s="7">
        <f t="shared" si="166"/>
        <v>14339336.526720367</v>
      </c>
      <c r="R546" s="7">
        <f t="shared" si="167"/>
        <v>14470971.44535074</v>
      </c>
      <c r="S546" s="13">
        <f>IF('BANCO DE DADOS'!$AD$32="Sim",R546,Q546)</f>
        <v>14470971.44535074</v>
      </c>
      <c r="T546" s="9">
        <f t="shared" si="168"/>
        <v>542</v>
      </c>
      <c r="U546" s="18">
        <f t="shared" ca="1" si="171"/>
        <v>61179</v>
      </c>
    </row>
    <row r="547" spans="2:21" x14ac:dyDescent="0.2">
      <c r="B547" s="18">
        <f t="shared" ca="1" si="169"/>
        <v>61179</v>
      </c>
      <c r="C547" s="9">
        <f t="shared" si="172"/>
        <v>543</v>
      </c>
      <c r="D547" s="9"/>
      <c r="E547" s="13">
        <f t="shared" si="170"/>
        <v>800</v>
      </c>
      <c r="F547" s="14">
        <f t="shared" si="155"/>
        <v>436400</v>
      </c>
      <c r="G547" s="15">
        <f t="shared" si="156"/>
        <v>2.9871810461822104E-2</v>
      </c>
      <c r="H547" s="13">
        <f t="shared" si="157"/>
        <v>136062.99512135281</v>
      </c>
      <c r="I547" s="13">
        <f t="shared" si="158"/>
        <v>14039799.52184172</v>
      </c>
      <c r="J547" s="15">
        <f t="shared" si="159"/>
        <v>0.97012818953817792</v>
      </c>
      <c r="K547" s="13">
        <f t="shared" si="160"/>
        <v>14172691.087992284</v>
      </c>
      <c r="L547" s="13">
        <f t="shared" si="161"/>
        <v>1388554926.0882325</v>
      </c>
      <c r="M547" s="15">
        <f t="shared" si="162"/>
        <v>0.97012818953817792</v>
      </c>
      <c r="N547" s="13">
        <f t="shared" si="163"/>
        <v>0</v>
      </c>
      <c r="O547" s="13">
        <f t="shared" si="164"/>
        <v>-132891.5661505647</v>
      </c>
      <c r="P547" s="15">
        <f t="shared" si="165"/>
        <v>-9.1800037675674219E-3</v>
      </c>
      <c r="Q547" s="7">
        <f t="shared" si="166"/>
        <v>14476199.52184172</v>
      </c>
      <c r="R547" s="7">
        <f t="shared" si="167"/>
        <v>14609091.087992284</v>
      </c>
      <c r="S547" s="13">
        <f>IF('BANCO DE DADOS'!$AD$32="Sim",R547,Q547)</f>
        <v>14609091.087992284</v>
      </c>
      <c r="T547" s="9">
        <f t="shared" si="168"/>
        <v>543</v>
      </c>
      <c r="U547" s="18">
        <f t="shared" ca="1" si="171"/>
        <v>61210</v>
      </c>
    </row>
    <row r="548" spans="2:21" x14ac:dyDescent="0.2">
      <c r="B548" s="18">
        <f t="shared" ca="1" si="169"/>
        <v>61210</v>
      </c>
      <c r="C548" s="9">
        <f t="shared" si="172"/>
        <v>544</v>
      </c>
      <c r="D548" s="9"/>
      <c r="E548" s="13">
        <f t="shared" si="170"/>
        <v>800</v>
      </c>
      <c r="F548" s="14">
        <f t="shared" si="155"/>
        <v>437200</v>
      </c>
      <c r="G548" s="15">
        <f t="shared" si="156"/>
        <v>2.9643649728274397E-2</v>
      </c>
      <c r="H548" s="13">
        <f t="shared" si="157"/>
        <v>137361.65974246617</v>
      </c>
      <c r="I548" s="13">
        <f t="shared" si="158"/>
        <v>14177161.181584187</v>
      </c>
      <c r="J548" s="15">
        <f t="shared" si="159"/>
        <v>0.97035635027172562</v>
      </c>
      <c r="K548" s="13">
        <f t="shared" si="160"/>
        <v>14311321.319323054</v>
      </c>
      <c r="L548" s="13">
        <f t="shared" si="161"/>
        <v>1402866247.4075556</v>
      </c>
      <c r="M548" s="15">
        <f t="shared" si="162"/>
        <v>0.97035635027172562</v>
      </c>
      <c r="N548" s="13">
        <f t="shared" si="163"/>
        <v>0</v>
      </c>
      <c r="O548" s="13">
        <f t="shared" si="164"/>
        <v>-134160.13773886673</v>
      </c>
      <c r="P548" s="15">
        <f t="shared" si="165"/>
        <v>-9.1800206708948923E-3</v>
      </c>
      <c r="Q548" s="7">
        <f t="shared" si="166"/>
        <v>14614361.181584187</v>
      </c>
      <c r="R548" s="7">
        <f t="shared" si="167"/>
        <v>14748521.319323054</v>
      </c>
      <c r="S548" s="13">
        <f>IF('BANCO DE DADOS'!$AD$32="Sim",R548,Q548)</f>
        <v>14748521.319323054</v>
      </c>
      <c r="T548" s="9">
        <f t="shared" si="168"/>
        <v>544</v>
      </c>
      <c r="U548" s="18">
        <f t="shared" ca="1" si="171"/>
        <v>61241</v>
      </c>
    </row>
    <row r="549" spans="2:21" x14ac:dyDescent="0.2">
      <c r="B549" s="18">
        <f t="shared" ca="1" si="169"/>
        <v>61241</v>
      </c>
      <c r="C549" s="9">
        <f t="shared" si="172"/>
        <v>545</v>
      </c>
      <c r="D549" s="9"/>
      <c r="E549" s="13">
        <f t="shared" si="170"/>
        <v>800</v>
      </c>
      <c r="F549" s="14">
        <f t="shared" si="155"/>
        <v>438000</v>
      </c>
      <c r="G549" s="15">
        <f t="shared" si="156"/>
        <v>2.9417148416897416E-2</v>
      </c>
      <c r="H549" s="13">
        <f t="shared" si="157"/>
        <v>138672.64712326077</v>
      </c>
      <c r="I549" s="13">
        <f t="shared" si="158"/>
        <v>14315833.828707447</v>
      </c>
      <c r="J549" s="15">
        <f t="shared" si="159"/>
        <v>0.97058285158310253</v>
      </c>
      <c r="K549" s="13">
        <f t="shared" si="160"/>
        <v>14451274.57524774</v>
      </c>
      <c r="L549" s="13">
        <f t="shared" si="161"/>
        <v>1417317521.9828033</v>
      </c>
      <c r="M549" s="15">
        <f t="shared" si="162"/>
        <v>0.97058285158310253</v>
      </c>
      <c r="N549" s="13">
        <f t="shared" si="163"/>
        <v>0</v>
      </c>
      <c r="O549" s="13">
        <f t="shared" si="164"/>
        <v>-135440.7465402931</v>
      </c>
      <c r="P549" s="15">
        <f t="shared" si="165"/>
        <v>-9.1800374135133384E-3</v>
      </c>
      <c r="Q549" s="7">
        <f t="shared" si="166"/>
        <v>14753833.828707447</v>
      </c>
      <c r="R549" s="7">
        <f t="shared" si="167"/>
        <v>14889274.57524774</v>
      </c>
      <c r="S549" s="13">
        <f>IF('BANCO DE DADOS'!$AD$32="Sim",R549,Q549)</f>
        <v>14889274.57524774</v>
      </c>
      <c r="T549" s="9">
        <f t="shared" si="168"/>
        <v>545</v>
      </c>
      <c r="U549" s="18">
        <f t="shared" ca="1" si="171"/>
        <v>61271</v>
      </c>
    </row>
    <row r="550" spans="2:21" x14ac:dyDescent="0.2">
      <c r="B550" s="18">
        <f t="shared" ca="1" si="169"/>
        <v>61271</v>
      </c>
      <c r="C550" s="9">
        <f t="shared" si="172"/>
        <v>546</v>
      </c>
      <c r="D550" s="9"/>
      <c r="E550" s="13">
        <f t="shared" si="170"/>
        <v>800</v>
      </c>
      <c r="F550" s="14">
        <f t="shared" si="155"/>
        <v>438800</v>
      </c>
      <c r="G550" s="15">
        <f t="shared" si="156"/>
        <v>2.9192295338800058E-2</v>
      </c>
      <c r="H550" s="13">
        <f t="shared" si="157"/>
        <v>139996.07419185154</v>
      </c>
      <c r="I550" s="13">
        <f t="shared" si="158"/>
        <v>14455829.902899299</v>
      </c>
      <c r="J550" s="15">
        <f t="shared" si="159"/>
        <v>0.97080770466119992</v>
      </c>
      <c r="K550" s="13">
        <f t="shared" si="160"/>
        <v>14592563.409672765</v>
      </c>
      <c r="L550" s="13">
        <f t="shared" si="161"/>
        <v>1431910085.3924761</v>
      </c>
      <c r="M550" s="15">
        <f t="shared" si="162"/>
        <v>0.97080770466119992</v>
      </c>
      <c r="N550" s="13">
        <f t="shared" si="163"/>
        <v>0</v>
      </c>
      <c r="O550" s="13">
        <f t="shared" si="164"/>
        <v>-136733.50677346624</v>
      </c>
      <c r="P550" s="15">
        <f t="shared" si="165"/>
        <v>-9.1800539969677606E-3</v>
      </c>
      <c r="Q550" s="7">
        <f t="shared" si="166"/>
        <v>14894629.902899299</v>
      </c>
      <c r="R550" s="7">
        <f t="shared" si="167"/>
        <v>15031363.409672765</v>
      </c>
      <c r="S550" s="13">
        <f>IF('BANCO DE DADOS'!$AD$32="Sim",R550,Q550)</f>
        <v>15031363.409672765</v>
      </c>
      <c r="T550" s="9">
        <f t="shared" si="168"/>
        <v>546</v>
      </c>
      <c r="U550" s="18">
        <f t="shared" ca="1" si="171"/>
        <v>61302</v>
      </c>
    </row>
    <row r="551" spans="2:21" x14ac:dyDescent="0.2">
      <c r="B551" s="18">
        <f t="shared" ca="1" si="169"/>
        <v>61302</v>
      </c>
      <c r="C551" s="9">
        <f t="shared" si="172"/>
        <v>547</v>
      </c>
      <c r="D551" s="9"/>
      <c r="E551" s="13">
        <f t="shared" si="170"/>
        <v>800</v>
      </c>
      <c r="F551" s="14">
        <f t="shared" si="155"/>
        <v>439600</v>
      </c>
      <c r="G551" s="15">
        <f t="shared" si="156"/>
        <v>2.8969079371205689E-2</v>
      </c>
      <c r="H551" s="13">
        <f t="shared" si="157"/>
        <v>141332.05898586023</v>
      </c>
      <c r="I551" s="13">
        <f t="shared" si="158"/>
        <v>14597161.96188516</v>
      </c>
      <c r="J551" s="15">
        <f t="shared" si="159"/>
        <v>0.97103092062879426</v>
      </c>
      <c r="K551" s="13">
        <f t="shared" si="160"/>
        <v>14735200.495625965</v>
      </c>
      <c r="L551" s="13">
        <f t="shared" si="161"/>
        <v>1446645285.8881021</v>
      </c>
      <c r="M551" s="15">
        <f t="shared" si="162"/>
        <v>0.97103092062879426</v>
      </c>
      <c r="N551" s="13">
        <f t="shared" si="163"/>
        <v>0</v>
      </c>
      <c r="O551" s="13">
        <f t="shared" si="164"/>
        <v>-138038.53374080546</v>
      </c>
      <c r="P551" s="15">
        <f t="shared" si="165"/>
        <v>-9.1800704227879906E-3</v>
      </c>
      <c r="Q551" s="7">
        <f t="shared" si="166"/>
        <v>15036761.96188516</v>
      </c>
      <c r="R551" s="7">
        <f t="shared" si="167"/>
        <v>15174800.495625965</v>
      </c>
      <c r="S551" s="13">
        <f>IF('BANCO DE DADOS'!$AD$32="Sim",R551,Q551)</f>
        <v>15174800.495625965</v>
      </c>
      <c r="T551" s="9">
        <f t="shared" si="168"/>
        <v>547</v>
      </c>
      <c r="U551" s="18">
        <f t="shared" ca="1" si="171"/>
        <v>61332</v>
      </c>
    </row>
    <row r="552" spans="2:21" x14ac:dyDescent="0.2">
      <c r="B552" s="18">
        <f t="shared" ca="1" si="169"/>
        <v>61332</v>
      </c>
      <c r="C552" s="9">
        <f t="shared" si="172"/>
        <v>548</v>
      </c>
      <c r="D552" s="9"/>
      <c r="E552" s="13">
        <f t="shared" si="170"/>
        <v>800</v>
      </c>
      <c r="F552" s="14">
        <f t="shared" si="155"/>
        <v>440400</v>
      </c>
      <c r="G552" s="15">
        <f t="shared" si="156"/>
        <v>2.8747489457161261E-2</v>
      </c>
      <c r="H552" s="13">
        <f t="shared" si="157"/>
        <v>142680.720662943</v>
      </c>
      <c r="I552" s="13">
        <f t="shared" si="158"/>
        <v>14739842.682548102</v>
      </c>
      <c r="J552" s="15">
        <f t="shared" si="159"/>
        <v>0.97125251054283879</v>
      </c>
      <c r="K552" s="13">
        <f t="shared" si="160"/>
        <v>14879198.626386916</v>
      </c>
      <c r="L552" s="13">
        <f t="shared" si="161"/>
        <v>1461524484.5144889</v>
      </c>
      <c r="M552" s="15">
        <f t="shared" si="162"/>
        <v>0.97125251054283879</v>
      </c>
      <c r="N552" s="13">
        <f t="shared" si="163"/>
        <v>0</v>
      </c>
      <c r="O552" s="13">
        <f t="shared" si="164"/>
        <v>-139355.94383881427</v>
      </c>
      <c r="P552" s="15">
        <f t="shared" si="165"/>
        <v>-9.1800866924890614E-3</v>
      </c>
      <c r="Q552" s="7">
        <f t="shared" si="166"/>
        <v>15180242.682548102</v>
      </c>
      <c r="R552" s="7">
        <f t="shared" si="167"/>
        <v>15319598.626386916</v>
      </c>
      <c r="S552" s="13">
        <f>IF('BANCO DE DADOS'!$AD$32="Sim",R552,Q552)</f>
        <v>15319598.626386916</v>
      </c>
      <c r="T552" s="9">
        <f t="shared" si="168"/>
        <v>548</v>
      </c>
      <c r="U552" s="18">
        <f t="shared" ca="1" si="171"/>
        <v>61363</v>
      </c>
    </row>
    <row r="553" spans="2:21" x14ac:dyDescent="0.2">
      <c r="B553" s="18">
        <f t="shared" ca="1" si="169"/>
        <v>61363</v>
      </c>
      <c r="C553" s="9">
        <f t="shared" si="172"/>
        <v>549</v>
      </c>
      <c r="D553" s="9"/>
      <c r="E553" s="13">
        <f t="shared" si="170"/>
        <v>800</v>
      </c>
      <c r="F553" s="14">
        <f t="shared" si="155"/>
        <v>441200</v>
      </c>
      <c r="G553" s="15">
        <f t="shared" si="156"/>
        <v>2.8527514605246624E-2</v>
      </c>
      <c r="H553" s="13">
        <f t="shared" si="157"/>
        <v>144042.17951141842</v>
      </c>
      <c r="I553" s="13">
        <f t="shared" si="158"/>
        <v>14883884.862059521</v>
      </c>
      <c r="J553" s="15">
        <f t="shared" si="159"/>
        <v>0.97147248539475339</v>
      </c>
      <c r="K553" s="13">
        <f t="shared" si="160"/>
        <v>15024570.716627972</v>
      </c>
      <c r="L553" s="13">
        <f t="shared" si="161"/>
        <v>1476549055.231117</v>
      </c>
      <c r="M553" s="15">
        <f t="shared" si="162"/>
        <v>0.97147248539475339</v>
      </c>
      <c r="N553" s="13">
        <f t="shared" si="163"/>
        <v>0</v>
      </c>
      <c r="O553" s="13">
        <f t="shared" si="164"/>
        <v>-140685.85456845164</v>
      </c>
      <c r="P553" s="15">
        <f t="shared" si="165"/>
        <v>-9.1801028075706864E-3</v>
      </c>
      <c r="Q553" s="7">
        <f t="shared" si="166"/>
        <v>15325084.862059521</v>
      </c>
      <c r="R553" s="7">
        <f t="shared" si="167"/>
        <v>15465770.716627972</v>
      </c>
      <c r="S553" s="13">
        <f>IF('BANCO DE DADOS'!$AD$32="Sim",R553,Q553)</f>
        <v>15465770.716627972</v>
      </c>
      <c r="T553" s="9">
        <f t="shared" si="168"/>
        <v>549</v>
      </c>
      <c r="U553" s="18">
        <f t="shared" ca="1" si="171"/>
        <v>61394</v>
      </c>
    </row>
    <row r="554" spans="2:21" x14ac:dyDescent="0.2">
      <c r="B554" s="18">
        <f t="shared" ca="1" si="169"/>
        <v>61394</v>
      </c>
      <c r="C554" s="9">
        <f t="shared" si="172"/>
        <v>550</v>
      </c>
      <c r="D554" s="9"/>
      <c r="E554" s="13">
        <f t="shared" si="170"/>
        <v>800</v>
      </c>
      <c r="F554" s="14">
        <f t="shared" si="155"/>
        <v>442000</v>
      </c>
      <c r="G554" s="15">
        <f t="shared" si="156"/>
        <v>2.8309143889283989E-2</v>
      </c>
      <c r="H554" s="13">
        <f t="shared" si="157"/>
        <v>145416.55696099598</v>
      </c>
      <c r="I554" s="13">
        <f t="shared" si="158"/>
        <v>15029301.419020517</v>
      </c>
      <c r="J554" s="15">
        <f t="shared" si="159"/>
        <v>0.97169085611071604</v>
      </c>
      <c r="K554" s="13">
        <f t="shared" si="160"/>
        <v>15171329.803566141</v>
      </c>
      <c r="L554" s="13">
        <f t="shared" si="161"/>
        <v>1491720385.0346832</v>
      </c>
      <c r="M554" s="15">
        <f t="shared" si="162"/>
        <v>0.97169085611071604</v>
      </c>
      <c r="N554" s="13">
        <f t="shared" si="163"/>
        <v>0</v>
      </c>
      <c r="O554" s="13">
        <f t="shared" si="164"/>
        <v>-142028.38454562426</v>
      </c>
      <c r="P554" s="15">
        <f t="shared" si="165"/>
        <v>-9.1801187695182297E-3</v>
      </c>
      <c r="Q554" s="7">
        <f t="shared" si="166"/>
        <v>15471301.419020517</v>
      </c>
      <c r="R554" s="7">
        <f t="shared" si="167"/>
        <v>15613329.803566141</v>
      </c>
      <c r="S554" s="13">
        <f>IF('BANCO DE DADOS'!$AD$32="Sim",R554,Q554)</f>
        <v>15613329.803566141</v>
      </c>
      <c r="T554" s="9">
        <f t="shared" si="168"/>
        <v>550</v>
      </c>
      <c r="U554" s="18">
        <f t="shared" ca="1" si="171"/>
        <v>61423</v>
      </c>
    </row>
    <row r="555" spans="2:21" x14ac:dyDescent="0.2">
      <c r="B555" s="18">
        <f t="shared" ca="1" si="169"/>
        <v>61423</v>
      </c>
      <c r="C555" s="9">
        <f t="shared" si="172"/>
        <v>551</v>
      </c>
      <c r="D555" s="9"/>
      <c r="E555" s="13">
        <f t="shared" si="170"/>
        <v>800</v>
      </c>
      <c r="F555" s="14">
        <f t="shared" si="155"/>
        <v>442800</v>
      </c>
      <c r="G555" s="15">
        <f t="shared" si="156"/>
        <v>2.809236644804762E-2</v>
      </c>
      <c r="H555" s="13">
        <f t="shared" si="157"/>
        <v>146803.97559360653</v>
      </c>
      <c r="I555" s="13">
        <f t="shared" si="158"/>
        <v>15176105.394614123</v>
      </c>
      <c r="J555" s="15">
        <f t="shared" si="159"/>
        <v>0.97190763355195242</v>
      </c>
      <c r="K555" s="13">
        <f t="shared" si="160"/>
        <v>15319489.048125882</v>
      </c>
      <c r="L555" s="13">
        <f t="shared" si="161"/>
        <v>1507039874.0828092</v>
      </c>
      <c r="M555" s="15">
        <f t="shared" si="162"/>
        <v>0.97190763355195242</v>
      </c>
      <c r="N555" s="13">
        <f t="shared" si="163"/>
        <v>0</v>
      </c>
      <c r="O555" s="13">
        <f t="shared" si="164"/>
        <v>-143383.65351175889</v>
      </c>
      <c r="P555" s="15">
        <f t="shared" si="165"/>
        <v>-9.1801345798023706E-3</v>
      </c>
      <c r="Q555" s="7">
        <f t="shared" si="166"/>
        <v>15618905.394614123</v>
      </c>
      <c r="R555" s="7">
        <f t="shared" si="167"/>
        <v>15762289.048125882</v>
      </c>
      <c r="S555" s="13">
        <f>IF('BANCO DE DADOS'!$AD$32="Sim",R555,Q555)</f>
        <v>15762289.048125882</v>
      </c>
      <c r="T555" s="9">
        <f t="shared" si="168"/>
        <v>551</v>
      </c>
      <c r="U555" s="18">
        <f t="shared" ca="1" si="171"/>
        <v>61454</v>
      </c>
    </row>
    <row r="556" spans="2:21" x14ac:dyDescent="0.2">
      <c r="B556" s="18">
        <f t="shared" ca="1" si="169"/>
        <v>61454</v>
      </c>
      <c r="C556" s="9">
        <f t="shared" si="172"/>
        <v>552</v>
      </c>
      <c r="D556" s="9">
        <v>46</v>
      </c>
      <c r="E556" s="13">
        <f t="shared" si="170"/>
        <v>800</v>
      </c>
      <c r="F556" s="14">
        <f t="shared" si="155"/>
        <v>443600</v>
      </c>
      <c r="G556" s="15">
        <f t="shared" si="156"/>
        <v>2.7877171484973713E-2</v>
      </c>
      <c r="H556" s="13">
        <f t="shared" si="157"/>
        <v>148204.5591543355</v>
      </c>
      <c r="I556" s="13">
        <f t="shared" si="158"/>
        <v>15324309.953768458</v>
      </c>
      <c r="J556" s="15">
        <f t="shared" si="159"/>
        <v>0.97212282851502629</v>
      </c>
      <c r="K556" s="13">
        <f t="shared" si="160"/>
        <v>15469061.736112941</v>
      </c>
      <c r="L556" s="13">
        <f t="shared" si="161"/>
        <v>1522508935.818922</v>
      </c>
      <c r="M556" s="15">
        <f t="shared" si="162"/>
        <v>0.97212282851502629</v>
      </c>
      <c r="N556" s="13">
        <f t="shared" si="163"/>
        <v>0</v>
      </c>
      <c r="O556" s="13">
        <f t="shared" si="164"/>
        <v>-144751.78234448284</v>
      </c>
      <c r="P556" s="15">
        <f t="shared" si="165"/>
        <v>-9.1801502398793072E-3</v>
      </c>
      <c r="Q556" s="7">
        <f t="shared" si="166"/>
        <v>15767909.953768458</v>
      </c>
      <c r="R556" s="7">
        <f t="shared" si="167"/>
        <v>15912661.736112941</v>
      </c>
      <c r="S556" s="13">
        <f>IF('BANCO DE DADOS'!$AD$32="Sim",R556,Q556)</f>
        <v>15912661.736112941</v>
      </c>
      <c r="T556" s="9">
        <f t="shared" si="168"/>
        <v>552</v>
      </c>
      <c r="U556" s="18">
        <f t="shared" ca="1" si="171"/>
        <v>61484</v>
      </c>
    </row>
    <row r="557" spans="2:21" x14ac:dyDescent="0.2">
      <c r="B557" s="18">
        <f t="shared" ca="1" si="169"/>
        <v>61484</v>
      </c>
      <c r="C557" s="9">
        <f t="shared" si="172"/>
        <v>553</v>
      </c>
      <c r="D557" s="9"/>
      <c r="E557" s="13">
        <f t="shared" si="170"/>
        <v>800</v>
      </c>
      <c r="F557" s="14">
        <f t="shared" ref="F557:F604" si="173">F556+E557</f>
        <v>444400</v>
      </c>
      <c r="G557" s="15">
        <f t="shared" ref="G557:G604" si="174">IF(F557&lt;=0,0,F557/S557)</f>
        <v>2.76635482678705E-2</v>
      </c>
      <c r="H557" s="13">
        <f t="shared" ref="H557:H604" si="175">Q556*Taxa</f>
        <v>149618.43256245981</v>
      </c>
      <c r="I557" s="13">
        <f t="shared" ref="I557:I604" si="176">I556+H557</f>
        <v>15473928.386330917</v>
      </c>
      <c r="J557" s="15">
        <f t="shared" ref="J557:J604" si="177">1-G557</f>
        <v>0.97233645173212946</v>
      </c>
      <c r="K557" s="13">
        <f t="shared" ref="K557:K604" si="178">R557-F557</f>
        <v>15620061.279399328</v>
      </c>
      <c r="L557" s="13">
        <f t="shared" ref="L557:L604" si="179">L556+K557</f>
        <v>1538128997.0983214</v>
      </c>
      <c r="M557" s="15">
        <f t="shared" ref="M557:M604" si="180">K557/R557</f>
        <v>0.97233645173212946</v>
      </c>
      <c r="N557" s="13">
        <f t="shared" ref="N557:N604" si="181">Q557*Inflação</f>
        <v>0</v>
      </c>
      <c r="O557" s="13">
        <f t="shared" ref="O557:O604" si="182">Q557-R557</f>
        <v>-146132.89306841046</v>
      </c>
      <c r="P557" s="15">
        <f t="shared" ref="P557:P604" si="183">O557/Q557</f>
        <v>-9.1801657511912434E-3</v>
      </c>
      <c r="Q557" s="7">
        <f t="shared" ref="Q557:Q604" si="184">Q556+E557+H557</f>
        <v>15918328.386330917</v>
      </c>
      <c r="R557" s="7">
        <f t="shared" ref="R557:R604" si="185">(R556+E557)*(1+((1+Taxa)/(1+Inflação)-1))</f>
        <v>16064461.279399328</v>
      </c>
      <c r="S557" s="13">
        <f>IF('BANCO DE DADOS'!$AD$32="Sim",R557,Q557)</f>
        <v>16064461.279399328</v>
      </c>
      <c r="T557" s="9">
        <f t="shared" ref="T557:T604" si="186">C557</f>
        <v>553</v>
      </c>
      <c r="U557" s="18">
        <f t="shared" ca="1" si="171"/>
        <v>61515</v>
      </c>
    </row>
    <row r="558" spans="2:21" x14ac:dyDescent="0.2">
      <c r="B558" s="18">
        <f t="shared" ca="1" si="169"/>
        <v>61515</v>
      </c>
      <c r="C558" s="9">
        <f t="shared" si="172"/>
        <v>554</v>
      </c>
      <c r="D558" s="9"/>
      <c r="E558" s="13">
        <f t="shared" si="170"/>
        <v>800</v>
      </c>
      <c r="F558" s="14">
        <f t="shared" si="173"/>
        <v>445200</v>
      </c>
      <c r="G558" s="15">
        <f t="shared" si="174"/>
        <v>2.7451486128628615E-2</v>
      </c>
      <c r="H558" s="13">
        <f t="shared" si="175"/>
        <v>151045.72192258955</v>
      </c>
      <c r="I558" s="13">
        <f t="shared" si="176"/>
        <v>15624974.108253507</v>
      </c>
      <c r="J558" s="15">
        <f t="shared" si="177"/>
        <v>0.97254851387137142</v>
      </c>
      <c r="K558" s="13">
        <f t="shared" si="178"/>
        <v>15772501.217119522</v>
      </c>
      <c r="L558" s="13">
        <f t="shared" si="179"/>
        <v>1553901498.3154409</v>
      </c>
      <c r="M558" s="15">
        <f t="shared" si="180"/>
        <v>0.97254851387137142</v>
      </c>
      <c r="N558" s="13">
        <f t="shared" si="181"/>
        <v>0</v>
      </c>
      <c r="O558" s="13">
        <f t="shared" si="182"/>
        <v>-147527.10886601545</v>
      </c>
      <c r="P558" s="15">
        <f t="shared" si="183"/>
        <v>-9.1801811151658134E-3</v>
      </c>
      <c r="Q558" s="7">
        <f t="shared" si="184"/>
        <v>16070174.108253507</v>
      </c>
      <c r="R558" s="7">
        <f t="shared" si="185"/>
        <v>16217701.217119522</v>
      </c>
      <c r="S558" s="13">
        <f>IF('BANCO DE DADOS'!$AD$32="Sim",R558,Q558)</f>
        <v>16217701.217119522</v>
      </c>
      <c r="T558" s="9">
        <f t="shared" si="186"/>
        <v>554</v>
      </c>
      <c r="U558" s="18">
        <f t="shared" ca="1" si="171"/>
        <v>61545</v>
      </c>
    </row>
    <row r="559" spans="2:21" x14ac:dyDescent="0.2">
      <c r="B559" s="18">
        <f t="shared" ca="1" si="169"/>
        <v>61545</v>
      </c>
      <c r="C559" s="9">
        <f t="shared" si="172"/>
        <v>555</v>
      </c>
      <c r="D559" s="9"/>
      <c r="E559" s="13">
        <f t="shared" si="170"/>
        <v>800</v>
      </c>
      <c r="F559" s="14">
        <f t="shared" si="173"/>
        <v>446000</v>
      </c>
      <c r="G559" s="15">
        <f t="shared" si="174"/>
        <v>2.7240974462931691E-2</v>
      </c>
      <c r="H559" s="13">
        <f t="shared" si="175"/>
        <v>152486.55453591526</v>
      </c>
      <c r="I559" s="13">
        <f t="shared" si="176"/>
        <v>15777460.662789423</v>
      </c>
      <c r="J559" s="15">
        <f t="shared" si="177"/>
        <v>0.97275902553706828</v>
      </c>
      <c r="K559" s="13">
        <f t="shared" si="178"/>
        <v>15926395.216878053</v>
      </c>
      <c r="L559" s="13">
        <f t="shared" si="179"/>
        <v>1569827893.5323188</v>
      </c>
      <c r="M559" s="15">
        <f t="shared" si="180"/>
        <v>0.97275902553706828</v>
      </c>
      <c r="N559" s="13">
        <f t="shared" si="181"/>
        <v>0</v>
      </c>
      <c r="O559" s="13">
        <f t="shared" si="182"/>
        <v>-148934.55408862978</v>
      </c>
      <c r="P559" s="15">
        <f t="shared" si="183"/>
        <v>-9.1801963332170042E-3</v>
      </c>
      <c r="Q559" s="7">
        <f t="shared" si="184"/>
        <v>16223460.662789423</v>
      </c>
      <c r="R559" s="7">
        <f t="shared" si="185"/>
        <v>16372395.216878053</v>
      </c>
      <c r="S559" s="13">
        <f>IF('BANCO DE DADOS'!$AD$32="Sim",R559,Q559)</f>
        <v>16372395.216878053</v>
      </c>
      <c r="T559" s="9">
        <f t="shared" si="186"/>
        <v>555</v>
      </c>
      <c r="U559" s="18">
        <f t="shared" ca="1" si="171"/>
        <v>61576</v>
      </c>
    </row>
    <row r="560" spans="2:21" x14ac:dyDescent="0.2">
      <c r="B560" s="18">
        <f t="shared" ca="1" si="169"/>
        <v>61576</v>
      </c>
      <c r="C560" s="9">
        <f t="shared" si="172"/>
        <v>556</v>
      </c>
      <c r="D560" s="9"/>
      <c r="E560" s="13">
        <f t="shared" si="170"/>
        <v>800</v>
      </c>
      <c r="F560" s="14">
        <f t="shared" si="173"/>
        <v>446800</v>
      </c>
      <c r="G560" s="15">
        <f t="shared" si="174"/>
        <v>2.7032002729967228E-2</v>
      </c>
      <c r="H560" s="13">
        <f t="shared" si="175"/>
        <v>153941.05891156226</v>
      </c>
      <c r="I560" s="13">
        <f t="shared" si="176"/>
        <v>15931401.721700985</v>
      </c>
      <c r="J560" s="15">
        <f t="shared" si="177"/>
        <v>0.9729679972700328</v>
      </c>
      <c r="K560" s="13">
        <f t="shared" si="178"/>
        <v>16081757.075968513</v>
      </c>
      <c r="L560" s="13">
        <f t="shared" si="179"/>
        <v>1585909650.6082873</v>
      </c>
      <c r="M560" s="15">
        <f t="shared" si="180"/>
        <v>0.9729679972700328</v>
      </c>
      <c r="N560" s="13">
        <f t="shared" si="181"/>
        <v>0</v>
      </c>
      <c r="O560" s="13">
        <f t="shared" si="182"/>
        <v>-150355.35426752828</v>
      </c>
      <c r="P560" s="15">
        <f t="shared" si="183"/>
        <v>-9.1802114067448971E-3</v>
      </c>
      <c r="Q560" s="7">
        <f t="shared" si="184"/>
        <v>16378201.721700985</v>
      </c>
      <c r="R560" s="7">
        <f t="shared" si="185"/>
        <v>16528557.075968513</v>
      </c>
      <c r="S560" s="13">
        <f>IF('BANCO DE DADOS'!$AD$32="Sim",R560,Q560)</f>
        <v>16528557.075968513</v>
      </c>
      <c r="T560" s="9">
        <f t="shared" si="186"/>
        <v>556</v>
      </c>
      <c r="U560" s="18">
        <f t="shared" ca="1" si="171"/>
        <v>61607</v>
      </c>
    </row>
    <row r="561" spans="2:21" x14ac:dyDescent="0.2">
      <c r="B561" s="18">
        <f t="shared" ca="1" si="169"/>
        <v>61607</v>
      </c>
      <c r="C561" s="9">
        <f t="shared" si="172"/>
        <v>557</v>
      </c>
      <c r="D561" s="9"/>
      <c r="E561" s="13">
        <f t="shared" si="170"/>
        <v>800</v>
      </c>
      <c r="F561" s="14">
        <f t="shared" si="173"/>
        <v>447600</v>
      </c>
      <c r="G561" s="15">
        <f t="shared" si="174"/>
        <v>2.6824560452137752E-2</v>
      </c>
      <c r="H561" s="13">
        <f t="shared" si="175"/>
        <v>155409.36477805217</v>
      </c>
      <c r="I561" s="13">
        <f t="shared" si="176"/>
        <v>16086811.086479038</v>
      </c>
      <c r="J561" s="15">
        <f t="shared" si="177"/>
        <v>0.97317543954786223</v>
      </c>
      <c r="K561" s="13">
        <f t="shared" si="178"/>
        <v>16238600.722604163</v>
      </c>
      <c r="L561" s="13">
        <f t="shared" si="179"/>
        <v>1602148251.3308916</v>
      </c>
      <c r="M561" s="15">
        <f t="shared" si="180"/>
        <v>0.97317543954786223</v>
      </c>
      <c r="N561" s="13">
        <f t="shared" si="181"/>
        <v>0</v>
      </c>
      <c r="O561" s="13">
        <f t="shared" si="182"/>
        <v>-151789.63612512499</v>
      </c>
      <c r="P561" s="15">
        <f t="shared" si="183"/>
        <v>-9.1802263371357981E-3</v>
      </c>
      <c r="Q561" s="7">
        <f t="shared" si="184"/>
        <v>16534411.086479038</v>
      </c>
      <c r="R561" s="7">
        <f t="shared" si="185"/>
        <v>16686200.722604163</v>
      </c>
      <c r="S561" s="13">
        <f>IF('BANCO DE DADOS'!$AD$32="Sim",R561,Q561)</f>
        <v>16686200.722604163</v>
      </c>
      <c r="T561" s="9">
        <f t="shared" si="186"/>
        <v>557</v>
      </c>
      <c r="U561" s="18">
        <f t="shared" ca="1" si="171"/>
        <v>61637</v>
      </c>
    </row>
    <row r="562" spans="2:21" x14ac:dyDescent="0.2">
      <c r="B562" s="18">
        <f t="shared" ca="1" si="169"/>
        <v>61637</v>
      </c>
      <c r="C562" s="9">
        <f t="shared" si="172"/>
        <v>558</v>
      </c>
      <c r="D562" s="9"/>
      <c r="E562" s="13">
        <f t="shared" si="170"/>
        <v>800</v>
      </c>
      <c r="F562" s="14">
        <f t="shared" si="173"/>
        <v>448400</v>
      </c>
      <c r="G562" s="15">
        <f t="shared" si="174"/>
        <v>2.6618637214772256E-2</v>
      </c>
      <c r="H562" s="13">
        <f t="shared" si="175"/>
        <v>156891.60309487386</v>
      </c>
      <c r="I562" s="13">
        <f t="shared" si="176"/>
        <v>16243702.689573912</v>
      </c>
      <c r="J562" s="15">
        <f t="shared" si="177"/>
        <v>0.97338136278522769</v>
      </c>
      <c r="K562" s="13">
        <f t="shared" si="178"/>
        <v>16396940.217160191</v>
      </c>
      <c r="L562" s="13">
        <f t="shared" si="179"/>
        <v>1618545191.5480518</v>
      </c>
      <c r="M562" s="15">
        <f t="shared" si="180"/>
        <v>0.9733813627852278</v>
      </c>
      <c r="N562" s="13">
        <f t="shared" si="181"/>
        <v>0</v>
      </c>
      <c r="O562" s="13">
        <f t="shared" si="182"/>
        <v>-153237.52758627944</v>
      </c>
      <c r="P562" s="15">
        <f t="shared" si="183"/>
        <v>-9.1802411257626299E-3</v>
      </c>
      <c r="Q562" s="7">
        <f t="shared" si="184"/>
        <v>16692102.689573912</v>
      </c>
      <c r="R562" s="7">
        <f t="shared" si="185"/>
        <v>16845340.217160191</v>
      </c>
      <c r="S562" s="13">
        <f>IF('BANCO DE DADOS'!$AD$32="Sim",R562,Q562)</f>
        <v>16845340.217160191</v>
      </c>
      <c r="T562" s="9">
        <f t="shared" si="186"/>
        <v>558</v>
      </c>
      <c r="U562" s="18">
        <f t="shared" ca="1" si="171"/>
        <v>61668</v>
      </c>
    </row>
    <row r="563" spans="2:21" x14ac:dyDescent="0.2">
      <c r="B563" s="18">
        <f t="shared" ca="1" si="169"/>
        <v>61668</v>
      </c>
      <c r="C563" s="9">
        <f t="shared" si="172"/>
        <v>559</v>
      </c>
      <c r="D563" s="9"/>
      <c r="E563" s="13">
        <f t="shared" si="170"/>
        <v>800</v>
      </c>
      <c r="F563" s="14">
        <f t="shared" si="173"/>
        <v>449200</v>
      </c>
      <c r="G563" s="15">
        <f t="shared" si="174"/>
        <v>2.6414222665837955E-2</v>
      </c>
      <c r="H563" s="13">
        <f t="shared" si="175"/>
        <v>158387.9060641636</v>
      </c>
      <c r="I563" s="13">
        <f t="shared" si="176"/>
        <v>16402090.595638076</v>
      </c>
      <c r="J563" s="15">
        <f t="shared" si="177"/>
        <v>0.97358577733416207</v>
      </c>
      <c r="K563" s="13">
        <f t="shared" si="178"/>
        <v>16556789.753427777</v>
      </c>
      <c r="L563" s="13">
        <f t="shared" si="179"/>
        <v>1635101981.3014796</v>
      </c>
      <c r="M563" s="15">
        <f t="shared" si="180"/>
        <v>0.97358577733416207</v>
      </c>
      <c r="N563" s="13">
        <f t="shared" si="181"/>
        <v>0</v>
      </c>
      <c r="O563" s="13">
        <f t="shared" si="182"/>
        <v>-154699.15778970346</v>
      </c>
      <c r="P563" s="15">
        <f t="shared" si="183"/>
        <v>-9.1802557739848762E-3</v>
      </c>
      <c r="Q563" s="7">
        <f t="shared" si="184"/>
        <v>16851290.595638074</v>
      </c>
      <c r="R563" s="7">
        <f t="shared" si="185"/>
        <v>17005989.753427777</v>
      </c>
      <c r="S563" s="13">
        <f>IF('BANCO DE DADOS'!$AD$32="Sim",R563,Q563)</f>
        <v>17005989.753427777</v>
      </c>
      <c r="T563" s="9">
        <f t="shared" si="186"/>
        <v>559</v>
      </c>
      <c r="U563" s="18">
        <f t="shared" ca="1" si="171"/>
        <v>61698</v>
      </c>
    </row>
    <row r="564" spans="2:21" x14ac:dyDescent="0.2">
      <c r="B564" s="18">
        <f t="shared" ca="1" si="169"/>
        <v>61698</v>
      </c>
      <c r="C564" s="9">
        <f t="shared" si="172"/>
        <v>560</v>
      </c>
      <c r="D564" s="9"/>
      <c r="E564" s="13">
        <f t="shared" si="170"/>
        <v>800</v>
      </c>
      <c r="F564" s="14">
        <f t="shared" si="173"/>
        <v>450000</v>
      </c>
      <c r="G564" s="15">
        <f t="shared" si="174"/>
        <v>2.6211306515652372E-2</v>
      </c>
      <c r="H564" s="13">
        <f t="shared" si="175"/>
        <v>159898.40714249629</v>
      </c>
      <c r="I564" s="13">
        <f t="shared" si="176"/>
        <v>16561989.002780572</v>
      </c>
      <c r="J564" s="15">
        <f t="shared" si="177"/>
        <v>0.9737886934843476</v>
      </c>
      <c r="K564" s="13">
        <f t="shared" si="178"/>
        <v>16718163.659880042</v>
      </c>
      <c r="L564" s="13">
        <f t="shared" si="179"/>
        <v>1651820144.9613595</v>
      </c>
      <c r="M564" s="15">
        <f t="shared" si="180"/>
        <v>0.9737886934843476</v>
      </c>
      <c r="N564" s="13">
        <f t="shared" si="181"/>
        <v>0</v>
      </c>
      <c r="O564" s="13">
        <f t="shared" si="182"/>
        <v>-156174.6570994705</v>
      </c>
      <c r="P564" s="15">
        <f t="shared" si="183"/>
        <v>-9.1802702831482019E-3</v>
      </c>
      <c r="Q564" s="7">
        <f t="shared" si="184"/>
        <v>17011989.002780572</v>
      </c>
      <c r="R564" s="7">
        <f t="shared" si="185"/>
        <v>17168163.659880042</v>
      </c>
      <c r="S564" s="13">
        <f>IF('BANCO DE DADOS'!$AD$32="Sim",R564,Q564)</f>
        <v>17168163.659880042</v>
      </c>
      <c r="T564" s="9">
        <f t="shared" si="186"/>
        <v>560</v>
      </c>
      <c r="U564" s="18">
        <f t="shared" ca="1" si="171"/>
        <v>61729</v>
      </c>
    </row>
    <row r="565" spans="2:21" x14ac:dyDescent="0.2">
      <c r="B565" s="18">
        <f t="shared" ca="1" si="169"/>
        <v>61729</v>
      </c>
      <c r="C565" s="9">
        <f t="shared" si="172"/>
        <v>561</v>
      </c>
      <c r="D565" s="9"/>
      <c r="E565" s="13">
        <f t="shared" si="170"/>
        <v>800</v>
      </c>
      <c r="F565" s="14">
        <f t="shared" si="173"/>
        <v>450800</v>
      </c>
      <c r="G565" s="15">
        <f t="shared" si="174"/>
        <v>2.6009878536595723E-2</v>
      </c>
      <c r="H565" s="13">
        <f t="shared" si="175"/>
        <v>161423.24105278877</v>
      </c>
      <c r="I565" s="13">
        <f t="shared" si="176"/>
        <v>16723412.243833361</v>
      </c>
      <c r="J565" s="15">
        <f t="shared" si="177"/>
        <v>0.97399012146340425</v>
      </c>
      <c r="K565" s="13">
        <f t="shared" si="178"/>
        <v>16881076.400950026</v>
      </c>
      <c r="L565" s="13">
        <f t="shared" si="179"/>
        <v>1668701221.3623095</v>
      </c>
      <c r="M565" s="15">
        <f t="shared" si="180"/>
        <v>0.97399012146340425</v>
      </c>
      <c r="N565" s="13">
        <f t="shared" si="181"/>
        <v>0</v>
      </c>
      <c r="O565" s="13">
        <f t="shared" si="182"/>
        <v>-157664.15711666644</v>
      </c>
      <c r="P565" s="15">
        <f t="shared" si="183"/>
        <v>-9.1802846545860038E-3</v>
      </c>
      <c r="Q565" s="7">
        <f t="shared" si="184"/>
        <v>17174212.243833359</v>
      </c>
      <c r="R565" s="7">
        <f t="shared" si="185"/>
        <v>17331876.400950026</v>
      </c>
      <c r="S565" s="13">
        <f>IF('BANCO DE DADOS'!$AD$32="Sim",R565,Q565)</f>
        <v>17331876.400950026</v>
      </c>
      <c r="T565" s="9">
        <f t="shared" si="186"/>
        <v>561</v>
      </c>
      <c r="U565" s="18">
        <f t="shared" ca="1" si="171"/>
        <v>61760</v>
      </c>
    </row>
    <row r="566" spans="2:21" x14ac:dyDescent="0.2">
      <c r="B566" s="18">
        <f t="shared" ca="1" si="169"/>
        <v>61760</v>
      </c>
      <c r="C566" s="9">
        <f t="shared" si="172"/>
        <v>562</v>
      </c>
      <c r="D566" s="9"/>
      <c r="E566" s="13">
        <f t="shared" si="170"/>
        <v>800</v>
      </c>
      <c r="F566" s="14">
        <f t="shared" si="173"/>
        <v>451600</v>
      </c>
      <c r="G566" s="15">
        <f t="shared" si="174"/>
        <v>2.5809928562823693E-2</v>
      </c>
      <c r="H566" s="13">
        <f t="shared" si="175"/>
        <v>162962.54379631561</v>
      </c>
      <c r="I566" s="13">
        <f t="shared" si="176"/>
        <v>16886374.787629675</v>
      </c>
      <c r="J566" s="15">
        <f t="shared" si="177"/>
        <v>0.97419007143717629</v>
      </c>
      <c r="K566" s="13">
        <f t="shared" si="178"/>
        <v>17045542.578320775</v>
      </c>
      <c r="L566" s="13">
        <f t="shared" si="179"/>
        <v>1685746763.9406302</v>
      </c>
      <c r="M566" s="15">
        <f t="shared" si="180"/>
        <v>0.97419007143717629</v>
      </c>
      <c r="N566" s="13">
        <f t="shared" si="181"/>
        <v>0</v>
      </c>
      <c r="O566" s="13">
        <f t="shared" si="182"/>
        <v>-159167.79069110006</v>
      </c>
      <c r="P566" s="15">
        <f t="shared" si="183"/>
        <v>-9.1802988896179123E-3</v>
      </c>
      <c r="Q566" s="7">
        <f t="shared" si="184"/>
        <v>17337974.787629675</v>
      </c>
      <c r="R566" s="7">
        <f t="shared" si="185"/>
        <v>17497142.578320775</v>
      </c>
      <c r="S566" s="13">
        <f>IF('BANCO DE DADOS'!$AD$32="Sim",R566,Q566)</f>
        <v>17497142.578320775</v>
      </c>
      <c r="T566" s="9">
        <f t="shared" si="186"/>
        <v>562</v>
      </c>
      <c r="U566" s="18">
        <f t="shared" ca="1" si="171"/>
        <v>61788</v>
      </c>
    </row>
    <row r="567" spans="2:21" x14ac:dyDescent="0.2">
      <c r="B567" s="18">
        <f t="shared" ca="1" si="169"/>
        <v>61788</v>
      </c>
      <c r="C567" s="9">
        <f t="shared" si="172"/>
        <v>563</v>
      </c>
      <c r="D567" s="9"/>
      <c r="E567" s="13">
        <f t="shared" si="170"/>
        <v>800</v>
      </c>
      <c r="F567" s="14">
        <f t="shared" si="173"/>
        <v>452400</v>
      </c>
      <c r="G567" s="15">
        <f t="shared" si="174"/>
        <v>2.5611446489980542E-2</v>
      </c>
      <c r="H567" s="13">
        <f t="shared" si="175"/>
        <v>164516.45266483945</v>
      </c>
      <c r="I567" s="13">
        <f t="shared" si="176"/>
        <v>17050891.240294516</v>
      </c>
      <c r="J567" s="15">
        <f t="shared" si="177"/>
        <v>0.97438855351001941</v>
      </c>
      <c r="K567" s="13">
        <f t="shared" si="178"/>
        <v>17211576.932227686</v>
      </c>
      <c r="L567" s="13">
        <f t="shared" si="179"/>
        <v>1702958340.8728578</v>
      </c>
      <c r="M567" s="15">
        <f t="shared" si="180"/>
        <v>0.97438855351001941</v>
      </c>
      <c r="N567" s="13">
        <f t="shared" si="181"/>
        <v>0</v>
      </c>
      <c r="O567" s="13">
        <f t="shared" si="182"/>
        <v>-160685.69193316996</v>
      </c>
      <c r="P567" s="15">
        <f t="shared" si="183"/>
        <v>-9.1803129895509997E-3</v>
      </c>
      <c r="Q567" s="7">
        <f t="shared" si="184"/>
        <v>17503291.240294516</v>
      </c>
      <c r="R567" s="7">
        <f t="shared" si="185"/>
        <v>17663976.932227686</v>
      </c>
      <c r="S567" s="13">
        <f>IF('BANCO DE DADOS'!$AD$32="Sim",R567,Q567)</f>
        <v>17663976.932227686</v>
      </c>
      <c r="T567" s="9">
        <f t="shared" si="186"/>
        <v>563</v>
      </c>
      <c r="U567" s="18">
        <f t="shared" ca="1" si="171"/>
        <v>61819</v>
      </c>
    </row>
    <row r="568" spans="2:21" x14ac:dyDescent="0.2">
      <c r="B568" s="18">
        <f t="shared" ca="1" si="169"/>
        <v>61819</v>
      </c>
      <c r="C568" s="9">
        <f t="shared" si="172"/>
        <v>564</v>
      </c>
      <c r="D568" s="9">
        <v>47</v>
      </c>
      <c r="E568" s="13">
        <f t="shared" si="170"/>
        <v>800</v>
      </c>
      <c r="F568" s="14">
        <f t="shared" si="173"/>
        <v>453200</v>
      </c>
      <c r="G568" s="15">
        <f t="shared" si="174"/>
        <v>2.5414422274912571E-2</v>
      </c>
      <c r="H568" s="13">
        <f t="shared" si="175"/>
        <v>166085.10625285591</v>
      </c>
      <c r="I568" s="13">
        <f t="shared" si="176"/>
        <v>17216976.346547373</v>
      </c>
      <c r="J568" s="15">
        <f t="shared" si="177"/>
        <v>0.97458557772508747</v>
      </c>
      <c r="K568" s="13">
        <f t="shared" si="178"/>
        <v>17379194.342773195</v>
      </c>
      <c r="L568" s="13">
        <f t="shared" si="179"/>
        <v>1720337535.215631</v>
      </c>
      <c r="M568" s="15">
        <f t="shared" si="180"/>
        <v>0.97458557772508747</v>
      </c>
      <c r="N568" s="13">
        <f t="shared" si="181"/>
        <v>0</v>
      </c>
      <c r="O568" s="13">
        <f t="shared" si="182"/>
        <v>-162217.99622582272</v>
      </c>
      <c r="P568" s="15">
        <f t="shared" si="183"/>
        <v>-9.1803269556797011E-3</v>
      </c>
      <c r="Q568" s="7">
        <f t="shared" si="184"/>
        <v>17670176.346547373</v>
      </c>
      <c r="R568" s="7">
        <f t="shared" si="185"/>
        <v>17832394.342773195</v>
      </c>
      <c r="S568" s="13">
        <f>IF('BANCO DE DADOS'!$AD$32="Sim",R568,Q568)</f>
        <v>17832394.342773195</v>
      </c>
      <c r="T568" s="9">
        <f t="shared" si="186"/>
        <v>564</v>
      </c>
      <c r="U568" s="18">
        <f t="shared" ca="1" si="171"/>
        <v>61849</v>
      </c>
    </row>
    <row r="569" spans="2:21" x14ac:dyDescent="0.2">
      <c r="B569" s="18">
        <f t="shared" ca="1" si="169"/>
        <v>61849</v>
      </c>
      <c r="C569" s="9">
        <f t="shared" si="172"/>
        <v>565</v>
      </c>
      <c r="D569" s="9"/>
      <c r="E569" s="13">
        <f t="shared" si="170"/>
        <v>800</v>
      </c>
      <c r="F569" s="14">
        <f t="shared" si="173"/>
        <v>454000</v>
      </c>
      <c r="G569" s="15">
        <f t="shared" si="174"/>
        <v>2.5218845935382022E-2</v>
      </c>
      <c r="H569" s="13">
        <f t="shared" si="175"/>
        <v>167668.64446995518</v>
      </c>
      <c r="I569" s="13">
        <f t="shared" si="176"/>
        <v>17384644.991017327</v>
      </c>
      <c r="J569" s="15">
        <f t="shared" si="177"/>
        <v>0.97478115406461796</v>
      </c>
      <c r="K569" s="13">
        <f t="shared" si="178"/>
        <v>17548409.83125395</v>
      </c>
      <c r="L569" s="13">
        <f t="shared" si="179"/>
        <v>1737885945.046885</v>
      </c>
      <c r="M569" s="15">
        <f t="shared" si="180"/>
        <v>0.97478115406461796</v>
      </c>
      <c r="N569" s="13">
        <f t="shared" si="181"/>
        <v>0</v>
      </c>
      <c r="O569" s="13">
        <f t="shared" si="182"/>
        <v>-163764.84023662284</v>
      </c>
      <c r="P569" s="15">
        <f t="shared" si="183"/>
        <v>-9.1803407892856684E-3</v>
      </c>
      <c r="Q569" s="7">
        <f t="shared" si="184"/>
        <v>17838644.991017327</v>
      </c>
      <c r="R569" s="7">
        <f t="shared" si="185"/>
        <v>18002409.83125395</v>
      </c>
      <c r="S569" s="13">
        <f>IF('BANCO DE DADOS'!$AD$32="Sim",R569,Q569)</f>
        <v>18002409.83125395</v>
      </c>
      <c r="T569" s="9">
        <f t="shared" si="186"/>
        <v>565</v>
      </c>
      <c r="U569" s="18">
        <f t="shared" ca="1" si="171"/>
        <v>61880</v>
      </c>
    </row>
    <row r="570" spans="2:21" x14ac:dyDescent="0.2">
      <c r="B570" s="18">
        <f t="shared" ca="1" si="169"/>
        <v>61880</v>
      </c>
      <c r="C570" s="9">
        <f t="shared" si="172"/>
        <v>566</v>
      </c>
      <c r="D570" s="9"/>
      <c r="E570" s="13">
        <f t="shared" si="170"/>
        <v>800</v>
      </c>
      <c r="F570" s="14">
        <f t="shared" si="173"/>
        <v>454800</v>
      </c>
      <c r="G570" s="15">
        <f t="shared" si="174"/>
        <v>2.5024707549781314E-2</v>
      </c>
      <c r="H570" s="13">
        <f t="shared" si="175"/>
        <v>169267.20855330044</v>
      </c>
      <c r="I570" s="13">
        <f t="shared" si="176"/>
        <v>17553912.199570626</v>
      </c>
      <c r="J570" s="15">
        <f t="shared" si="177"/>
        <v>0.97497529245021863</v>
      </c>
      <c r="K570" s="13">
        <f t="shared" si="178"/>
        <v>17719238.561500568</v>
      </c>
      <c r="L570" s="13">
        <f t="shared" si="179"/>
        <v>1755605183.6083856</v>
      </c>
      <c r="M570" s="15">
        <f t="shared" si="180"/>
        <v>0.97497529245021863</v>
      </c>
      <c r="N570" s="13">
        <f t="shared" si="181"/>
        <v>0</v>
      </c>
      <c r="O570" s="13">
        <f t="shared" si="182"/>
        <v>-165326.36192994192</v>
      </c>
      <c r="P570" s="15">
        <f t="shared" si="183"/>
        <v>-9.180354491637871E-3</v>
      </c>
      <c r="Q570" s="7">
        <f t="shared" si="184"/>
        <v>18008712.199570626</v>
      </c>
      <c r="R570" s="7">
        <f t="shared" si="185"/>
        <v>18174038.561500568</v>
      </c>
      <c r="S570" s="13">
        <f>IF('BANCO DE DADOS'!$AD$32="Sim",R570,Q570)</f>
        <v>18174038.561500568</v>
      </c>
      <c r="T570" s="9">
        <f t="shared" si="186"/>
        <v>566</v>
      </c>
      <c r="U570" s="18">
        <f t="shared" ca="1" si="171"/>
        <v>61910</v>
      </c>
    </row>
    <row r="571" spans="2:21" x14ac:dyDescent="0.2">
      <c r="B571" s="18">
        <f t="shared" ca="1" si="169"/>
        <v>61910</v>
      </c>
      <c r="C571" s="9">
        <f t="shared" si="172"/>
        <v>567</v>
      </c>
      <c r="D571" s="9"/>
      <c r="E571" s="13">
        <f t="shared" si="170"/>
        <v>800</v>
      </c>
      <c r="F571" s="14">
        <f t="shared" si="173"/>
        <v>455600</v>
      </c>
      <c r="G571" s="15">
        <f t="shared" si="174"/>
        <v>2.4831997256847725E-2</v>
      </c>
      <c r="H571" s="13">
        <f t="shared" si="175"/>
        <v>170880.94108022525</v>
      </c>
      <c r="I571" s="13">
        <f t="shared" si="176"/>
        <v>17724793.14065085</v>
      </c>
      <c r="J571" s="15">
        <f t="shared" si="177"/>
        <v>0.9751680027431523</v>
      </c>
      <c r="K571" s="13">
        <f t="shared" si="178"/>
        <v>17891695.841230121</v>
      </c>
      <c r="L571" s="13">
        <f t="shared" si="179"/>
        <v>1773496879.4496157</v>
      </c>
      <c r="M571" s="15">
        <f t="shared" si="180"/>
        <v>0.9751680027431523</v>
      </c>
      <c r="N571" s="13">
        <f t="shared" si="181"/>
        <v>0</v>
      </c>
      <c r="O571" s="13">
        <f t="shared" si="182"/>
        <v>-166902.70057927072</v>
      </c>
      <c r="P571" s="15">
        <f t="shared" si="183"/>
        <v>-9.1803680639931245E-3</v>
      </c>
      <c r="Q571" s="7">
        <f t="shared" si="184"/>
        <v>18180393.14065085</v>
      </c>
      <c r="R571" s="7">
        <f t="shared" si="185"/>
        <v>18347295.841230121</v>
      </c>
      <c r="S571" s="13">
        <f>IF('BANCO DE DADOS'!$AD$32="Sim",R571,Q571)</f>
        <v>18347295.841230121</v>
      </c>
      <c r="T571" s="9">
        <f t="shared" si="186"/>
        <v>567</v>
      </c>
      <c r="U571" s="18">
        <f t="shared" ca="1" si="171"/>
        <v>61941</v>
      </c>
    </row>
    <row r="572" spans="2:21" x14ac:dyDescent="0.2">
      <c r="B572" s="18">
        <f t="shared" ca="1" si="169"/>
        <v>61941</v>
      </c>
      <c r="C572" s="9">
        <f t="shared" si="172"/>
        <v>568</v>
      </c>
      <c r="D572" s="9"/>
      <c r="E572" s="13">
        <f t="shared" si="170"/>
        <v>800</v>
      </c>
      <c r="F572" s="14">
        <f t="shared" si="173"/>
        <v>456400</v>
      </c>
      <c r="G572" s="15">
        <f t="shared" si="174"/>
        <v>2.4640705255378464E-2</v>
      </c>
      <c r="H572" s="13">
        <f t="shared" si="175"/>
        <v>172509.98598094986</v>
      </c>
      <c r="I572" s="13">
        <f t="shared" si="176"/>
        <v>17897303.1266318</v>
      </c>
      <c r="J572" s="15">
        <f t="shared" si="177"/>
        <v>0.97535929474462157</v>
      </c>
      <c r="K572" s="13">
        <f t="shared" si="178"/>
        <v>18065797.123411436</v>
      </c>
      <c r="L572" s="13">
        <f t="shared" si="179"/>
        <v>1791562676.5730271</v>
      </c>
      <c r="M572" s="15">
        <f t="shared" si="180"/>
        <v>0.97535929474462157</v>
      </c>
      <c r="N572" s="13">
        <f t="shared" si="181"/>
        <v>0</v>
      </c>
      <c r="O572" s="13">
        <f t="shared" si="182"/>
        <v>-168493.99677963555</v>
      </c>
      <c r="P572" s="15">
        <f t="shared" si="183"/>
        <v>-9.1803815075958955E-3</v>
      </c>
      <c r="Q572" s="7">
        <f t="shared" si="184"/>
        <v>18353703.1266318</v>
      </c>
      <c r="R572" s="7">
        <f t="shared" si="185"/>
        <v>18522197.123411436</v>
      </c>
      <c r="S572" s="13">
        <f>IF('BANCO DE DADOS'!$AD$32="Sim",R572,Q572)</f>
        <v>18522197.123411436</v>
      </c>
      <c r="T572" s="9">
        <f t="shared" si="186"/>
        <v>568</v>
      </c>
      <c r="U572" s="18">
        <f t="shared" ca="1" si="171"/>
        <v>61972</v>
      </c>
    </row>
    <row r="573" spans="2:21" x14ac:dyDescent="0.2">
      <c r="B573" s="18">
        <f t="shared" ca="1" si="169"/>
        <v>61972</v>
      </c>
      <c r="C573" s="9">
        <f t="shared" si="172"/>
        <v>569</v>
      </c>
      <c r="D573" s="9"/>
      <c r="E573" s="13">
        <f t="shared" si="170"/>
        <v>800</v>
      </c>
      <c r="F573" s="14">
        <f t="shared" si="173"/>
        <v>457200</v>
      </c>
      <c r="G573" s="15">
        <f t="shared" si="174"/>
        <v>2.4450821803946202E-2</v>
      </c>
      <c r="H573" s="13">
        <f t="shared" si="175"/>
        <v>174154.48855141859</v>
      </c>
      <c r="I573" s="13">
        <f t="shared" si="176"/>
        <v>18071457.615183219</v>
      </c>
      <c r="J573" s="15">
        <f t="shared" si="177"/>
        <v>0.9755491781960538</v>
      </c>
      <c r="K573" s="13">
        <f t="shared" si="178"/>
        <v>18241558.007643364</v>
      </c>
      <c r="L573" s="13">
        <f t="shared" si="179"/>
        <v>1809804234.5806706</v>
      </c>
      <c r="M573" s="15">
        <f t="shared" si="180"/>
        <v>0.9755491781960538</v>
      </c>
      <c r="N573" s="13">
        <f t="shared" si="181"/>
        <v>0</v>
      </c>
      <c r="O573" s="13">
        <f t="shared" si="182"/>
        <v>-170100.39246014506</v>
      </c>
      <c r="P573" s="15">
        <f t="shared" si="183"/>
        <v>-9.1803948236788141E-3</v>
      </c>
      <c r="Q573" s="7">
        <f t="shared" si="184"/>
        <v>18528657.615183219</v>
      </c>
      <c r="R573" s="7">
        <f t="shared" si="185"/>
        <v>18698758.007643364</v>
      </c>
      <c r="S573" s="13">
        <f>IF('BANCO DE DADOS'!$AD$32="Sim",R573,Q573)</f>
        <v>18698758.007643364</v>
      </c>
      <c r="T573" s="9">
        <f t="shared" si="186"/>
        <v>569</v>
      </c>
      <c r="U573" s="18">
        <f t="shared" ca="1" si="171"/>
        <v>62002</v>
      </c>
    </row>
    <row r="574" spans="2:21" x14ac:dyDescent="0.2">
      <c r="B574" s="18">
        <f t="shared" ca="1" si="169"/>
        <v>62002</v>
      </c>
      <c r="C574" s="9">
        <f t="shared" si="172"/>
        <v>570</v>
      </c>
      <c r="D574" s="9"/>
      <c r="E574" s="13">
        <f t="shared" si="170"/>
        <v>800</v>
      </c>
      <c r="F574" s="14">
        <f t="shared" si="173"/>
        <v>458000</v>
      </c>
      <c r="G574" s="15">
        <f t="shared" si="174"/>
        <v>2.4262337220615035E-2</v>
      </c>
      <c r="H574" s="13">
        <f t="shared" si="175"/>
        <v>175814.59546625888</v>
      </c>
      <c r="I574" s="13">
        <f t="shared" si="176"/>
        <v>18247272.210649479</v>
      </c>
      <c r="J574" s="15">
        <f t="shared" si="177"/>
        <v>0.97573766277938501</v>
      </c>
      <c r="K574" s="13">
        <f t="shared" si="178"/>
        <v>18418994.241546117</v>
      </c>
      <c r="L574" s="13">
        <f t="shared" si="179"/>
        <v>1828223228.8222167</v>
      </c>
      <c r="M574" s="15">
        <f t="shared" si="180"/>
        <v>0.97573766277938501</v>
      </c>
      <c r="N574" s="13">
        <f t="shared" si="181"/>
        <v>0</v>
      </c>
      <c r="O574" s="13">
        <f t="shared" si="182"/>
        <v>-171722.03089663759</v>
      </c>
      <c r="P574" s="15">
        <f t="shared" si="183"/>
        <v>-9.180408013462163E-3</v>
      </c>
      <c r="Q574" s="7">
        <f t="shared" si="184"/>
        <v>18705272.210649479</v>
      </c>
      <c r="R574" s="7">
        <f t="shared" si="185"/>
        <v>18876994.241546117</v>
      </c>
      <c r="S574" s="13">
        <f>IF('BANCO DE DADOS'!$AD$32="Sim",R574,Q574)</f>
        <v>18876994.241546117</v>
      </c>
      <c r="T574" s="9">
        <f t="shared" si="186"/>
        <v>570</v>
      </c>
      <c r="U574" s="18">
        <f t="shared" ca="1" si="171"/>
        <v>62033</v>
      </c>
    </row>
    <row r="575" spans="2:21" x14ac:dyDescent="0.2">
      <c r="B575" s="18">
        <f t="shared" ca="1" si="169"/>
        <v>62033</v>
      </c>
      <c r="C575" s="9">
        <f t="shared" si="172"/>
        <v>571</v>
      </c>
      <c r="D575" s="9"/>
      <c r="E575" s="13">
        <f t="shared" si="170"/>
        <v>800</v>
      </c>
      <c r="F575" s="14">
        <f t="shared" si="173"/>
        <v>458800</v>
      </c>
      <c r="G575" s="15">
        <f t="shared" si="174"/>
        <v>2.4075241882656879E-2</v>
      </c>
      <c r="H575" s="13">
        <f t="shared" si="175"/>
        <v>177490.45479186336</v>
      </c>
      <c r="I575" s="13">
        <f t="shared" si="176"/>
        <v>18424762.665441342</v>
      </c>
      <c r="J575" s="15">
        <f t="shared" si="177"/>
        <v>0.97592475811734314</v>
      </c>
      <c r="K575" s="13">
        <f t="shared" si="178"/>
        <v>18598121.722165812</v>
      </c>
      <c r="L575" s="13">
        <f t="shared" si="179"/>
        <v>1846821350.5443826</v>
      </c>
      <c r="M575" s="15">
        <f t="shared" si="180"/>
        <v>0.97592475811734314</v>
      </c>
      <c r="N575" s="13">
        <f t="shared" si="181"/>
        <v>0</v>
      </c>
      <c r="O575" s="13">
        <f t="shared" si="182"/>
        <v>-173359.05672447011</v>
      </c>
      <c r="P575" s="15">
        <f t="shared" si="183"/>
        <v>-9.1804210781545551E-3</v>
      </c>
      <c r="Q575" s="7">
        <f t="shared" si="184"/>
        <v>18883562.665441342</v>
      </c>
      <c r="R575" s="7">
        <f t="shared" si="185"/>
        <v>19056921.722165812</v>
      </c>
      <c r="S575" s="13">
        <f>IF('BANCO DE DADOS'!$AD$32="Sim",R575,Q575)</f>
        <v>19056921.722165812</v>
      </c>
      <c r="T575" s="9">
        <f t="shared" si="186"/>
        <v>571</v>
      </c>
      <c r="U575" s="18">
        <f t="shared" ca="1" si="171"/>
        <v>62063</v>
      </c>
    </row>
    <row r="576" spans="2:21" x14ac:dyDescent="0.2">
      <c r="B576" s="18">
        <f t="shared" ca="1" si="169"/>
        <v>62063</v>
      </c>
      <c r="C576" s="9">
        <f t="shared" si="172"/>
        <v>572</v>
      </c>
      <c r="D576" s="9"/>
      <c r="E576" s="13">
        <f t="shared" si="170"/>
        <v>800</v>
      </c>
      <c r="F576" s="14">
        <f t="shared" si="173"/>
        <v>459600</v>
      </c>
      <c r="G576" s="15">
        <f t="shared" si="174"/>
        <v>2.3889526226268356E-2</v>
      </c>
      <c r="H576" s="13">
        <f t="shared" si="175"/>
        <v>179182.215999596</v>
      </c>
      <c r="I576" s="13">
        <f t="shared" si="176"/>
        <v>18603944.881440938</v>
      </c>
      <c r="J576" s="15">
        <f t="shared" si="177"/>
        <v>0.97611047377373161</v>
      </c>
      <c r="K576" s="13">
        <f t="shared" si="178"/>
        <v>18778956.497392349</v>
      </c>
      <c r="L576" s="13">
        <f t="shared" si="179"/>
        <v>1865600307.041775</v>
      </c>
      <c r="M576" s="15">
        <f t="shared" si="180"/>
        <v>0.97611047377373161</v>
      </c>
      <c r="N576" s="13">
        <f t="shared" si="181"/>
        <v>0</v>
      </c>
      <c r="O576" s="13">
        <f t="shared" si="182"/>
        <v>-175011.61595141143</v>
      </c>
      <c r="P576" s="15">
        <f t="shared" si="183"/>
        <v>-9.1804340189526705E-3</v>
      </c>
      <c r="Q576" s="7">
        <f t="shared" si="184"/>
        <v>19063544.881440938</v>
      </c>
      <c r="R576" s="7">
        <f t="shared" si="185"/>
        <v>19238556.497392349</v>
      </c>
      <c r="S576" s="13">
        <f>IF('BANCO DE DADOS'!$AD$32="Sim",R576,Q576)</f>
        <v>19238556.497392349</v>
      </c>
      <c r="T576" s="9">
        <f t="shared" si="186"/>
        <v>572</v>
      </c>
      <c r="U576" s="18">
        <f t="shared" ca="1" si="171"/>
        <v>62094</v>
      </c>
    </row>
    <row r="577" spans="2:21" x14ac:dyDescent="0.2">
      <c r="B577" s="18">
        <f t="shared" ca="1" si="169"/>
        <v>62094</v>
      </c>
      <c r="C577" s="9">
        <f t="shared" si="172"/>
        <v>573</v>
      </c>
      <c r="D577" s="9"/>
      <c r="E577" s="13">
        <f t="shared" si="170"/>
        <v>800</v>
      </c>
      <c r="F577" s="14">
        <f t="shared" si="173"/>
        <v>460400</v>
      </c>
      <c r="G577" s="15">
        <f t="shared" si="174"/>
        <v>2.3705180746288135E-2</v>
      </c>
      <c r="H577" s="13">
        <f t="shared" si="175"/>
        <v>180890.02997912356</v>
      </c>
      <c r="I577" s="13">
        <f t="shared" si="176"/>
        <v>18784834.911420062</v>
      </c>
      <c r="J577" s="15">
        <f t="shared" si="177"/>
        <v>0.97629481925371187</v>
      </c>
      <c r="K577" s="13">
        <f t="shared" si="178"/>
        <v>18961514.767390732</v>
      </c>
      <c r="L577" s="13">
        <f t="shared" si="179"/>
        <v>1884561821.8091657</v>
      </c>
      <c r="M577" s="15">
        <f t="shared" si="180"/>
        <v>0.97629481925371187</v>
      </c>
      <c r="N577" s="13">
        <f t="shared" si="181"/>
        <v>0</v>
      </c>
      <c r="O577" s="13">
        <f t="shared" si="182"/>
        <v>-176679.85597066954</v>
      </c>
      <c r="P577" s="15">
        <f t="shared" si="183"/>
        <v>-9.180446837041634E-3</v>
      </c>
      <c r="Q577" s="7">
        <f t="shared" si="184"/>
        <v>19245234.911420062</v>
      </c>
      <c r="R577" s="7">
        <f t="shared" si="185"/>
        <v>19421914.767390732</v>
      </c>
      <c r="S577" s="13">
        <f>IF('BANCO DE DADOS'!$AD$32="Sim",R577,Q577)</f>
        <v>19421914.767390732</v>
      </c>
      <c r="T577" s="9">
        <f t="shared" si="186"/>
        <v>573</v>
      </c>
      <c r="U577" s="18">
        <f t="shared" ca="1" si="171"/>
        <v>62125</v>
      </c>
    </row>
    <row r="578" spans="2:21" x14ac:dyDescent="0.2">
      <c r="B578" s="18">
        <f t="shared" ca="1" si="169"/>
        <v>62125</v>
      </c>
      <c r="C578" s="9">
        <f t="shared" si="172"/>
        <v>574</v>
      </c>
      <c r="D578" s="9"/>
      <c r="E578" s="13">
        <f t="shared" si="170"/>
        <v>800</v>
      </c>
      <c r="F578" s="14">
        <f t="shared" si="173"/>
        <v>461200</v>
      </c>
      <c r="G578" s="15">
        <f t="shared" si="174"/>
        <v>2.352219599591478E-2</v>
      </c>
      <c r="H578" s="13">
        <f t="shared" si="175"/>
        <v>182614.04905187365</v>
      </c>
      <c r="I578" s="13">
        <f t="shared" si="176"/>
        <v>18967448.960471936</v>
      </c>
      <c r="J578" s="15">
        <f t="shared" si="177"/>
        <v>0.97647780400408524</v>
      </c>
      <c r="K578" s="13">
        <f t="shared" si="178"/>
        <v>19145812.88604597</v>
      </c>
      <c r="L578" s="13">
        <f t="shared" si="179"/>
        <v>1903707634.6952116</v>
      </c>
      <c r="M578" s="15">
        <f t="shared" si="180"/>
        <v>0.97647780400408524</v>
      </c>
      <c r="N578" s="13">
        <f t="shared" si="181"/>
        <v>0</v>
      </c>
      <c r="O578" s="13">
        <f t="shared" si="182"/>
        <v>-178363.92557403445</v>
      </c>
      <c r="P578" s="15">
        <f t="shared" si="183"/>
        <v>-9.1804595335949635E-3</v>
      </c>
      <c r="Q578" s="7">
        <f t="shared" si="184"/>
        <v>19428648.960471936</v>
      </c>
      <c r="R578" s="7">
        <f t="shared" si="185"/>
        <v>19607012.88604597</v>
      </c>
      <c r="S578" s="13">
        <f>IF('BANCO DE DADOS'!$AD$32="Sim",R578,Q578)</f>
        <v>19607012.88604597</v>
      </c>
      <c r="T578" s="9">
        <f t="shared" si="186"/>
        <v>574</v>
      </c>
      <c r="U578" s="18">
        <f t="shared" ca="1" si="171"/>
        <v>62153</v>
      </c>
    </row>
    <row r="579" spans="2:21" x14ac:dyDescent="0.2">
      <c r="B579" s="18">
        <f t="shared" ca="1" si="169"/>
        <v>62153</v>
      </c>
      <c r="C579" s="9">
        <f t="shared" si="172"/>
        <v>575</v>
      </c>
      <c r="D579" s="9"/>
      <c r="E579" s="13">
        <f t="shared" si="170"/>
        <v>800</v>
      </c>
      <c r="F579" s="14">
        <f t="shared" si="173"/>
        <v>462000</v>
      </c>
      <c r="G579" s="15">
        <f t="shared" si="174"/>
        <v>2.3340562586425046E-2</v>
      </c>
      <c r="H579" s="13">
        <f t="shared" si="175"/>
        <v>184354.42698462034</v>
      </c>
      <c r="I579" s="13">
        <f t="shared" si="176"/>
        <v>19151803.387456555</v>
      </c>
      <c r="J579" s="15">
        <f t="shared" si="177"/>
        <v>0.97665943741357497</v>
      </c>
      <c r="K579" s="13">
        <f t="shared" si="178"/>
        <v>19331867.36242171</v>
      </c>
      <c r="L579" s="13">
        <f t="shared" si="179"/>
        <v>1923039502.0576334</v>
      </c>
      <c r="M579" s="15">
        <f t="shared" si="180"/>
        <v>0.97665943741357497</v>
      </c>
      <c r="N579" s="13">
        <f t="shared" si="181"/>
        <v>0</v>
      </c>
      <c r="O579" s="13">
        <f t="shared" si="182"/>
        <v>-180063.97496515512</v>
      </c>
      <c r="P579" s="15">
        <f t="shared" si="183"/>
        <v>-9.1804721097749897E-3</v>
      </c>
      <c r="Q579" s="7">
        <f t="shared" si="184"/>
        <v>19613803.387456555</v>
      </c>
      <c r="R579" s="7">
        <f t="shared" si="185"/>
        <v>19793867.36242171</v>
      </c>
      <c r="S579" s="13">
        <f>IF('BANCO DE DADOS'!$AD$32="Sim",R579,Q579)</f>
        <v>19793867.36242171</v>
      </c>
      <c r="T579" s="9">
        <f t="shared" si="186"/>
        <v>575</v>
      </c>
      <c r="U579" s="18">
        <f t="shared" ca="1" si="171"/>
        <v>62184</v>
      </c>
    </row>
    <row r="580" spans="2:21" x14ac:dyDescent="0.2">
      <c r="B580" s="18">
        <f t="shared" ca="1" si="169"/>
        <v>62184</v>
      </c>
      <c r="C580" s="9">
        <f t="shared" si="172"/>
        <v>576</v>
      </c>
      <c r="D580" s="9">
        <v>48</v>
      </c>
      <c r="E580" s="13">
        <f t="shared" si="170"/>
        <v>800</v>
      </c>
      <c r="F580" s="14">
        <f t="shared" si="173"/>
        <v>462800</v>
      </c>
      <c r="G580" s="15">
        <f t="shared" si="174"/>
        <v>2.3160271186892754E-2</v>
      </c>
      <c r="H580" s="13">
        <f t="shared" si="175"/>
        <v>186111.31900319876</v>
      </c>
      <c r="I580" s="13">
        <f t="shared" si="176"/>
        <v>19337914.706459753</v>
      </c>
      <c r="J580" s="15">
        <f t="shared" si="177"/>
        <v>0.97683972881310721</v>
      </c>
      <c r="K580" s="13">
        <f t="shared" si="178"/>
        <v>19519694.862232678</v>
      </c>
      <c r="L580" s="13">
        <f t="shared" si="179"/>
        <v>1942559196.9198661</v>
      </c>
      <c r="M580" s="15">
        <f t="shared" si="180"/>
        <v>0.97683972881310721</v>
      </c>
      <c r="N580" s="13">
        <f t="shared" si="181"/>
        <v>0</v>
      </c>
      <c r="O580" s="13">
        <f t="shared" si="182"/>
        <v>-181780.15577292442</v>
      </c>
      <c r="P580" s="15">
        <f t="shared" si="183"/>
        <v>-9.1804845667323703E-3</v>
      </c>
      <c r="Q580" s="7">
        <f t="shared" si="184"/>
        <v>19800714.706459753</v>
      </c>
      <c r="R580" s="7">
        <f t="shared" si="185"/>
        <v>19982494.862232678</v>
      </c>
      <c r="S580" s="13">
        <f>IF('BANCO DE DADOS'!$AD$32="Sim",R580,Q580)</f>
        <v>19982494.862232678</v>
      </c>
      <c r="T580" s="9">
        <f t="shared" si="186"/>
        <v>576</v>
      </c>
      <c r="U580" s="18">
        <f t="shared" ca="1" si="171"/>
        <v>62214</v>
      </c>
    </row>
    <row r="581" spans="2:21" x14ac:dyDescent="0.2">
      <c r="B581" s="18">
        <f t="shared" ca="1" si="169"/>
        <v>62214</v>
      </c>
      <c r="C581" s="9">
        <f t="shared" si="172"/>
        <v>577</v>
      </c>
      <c r="D581" s="9"/>
      <c r="E581" s="13">
        <f t="shared" si="170"/>
        <v>800</v>
      </c>
      <c r="F581" s="14">
        <f t="shared" si="173"/>
        <v>463600</v>
      </c>
      <c r="G581" s="15">
        <f t="shared" si="174"/>
        <v>2.2981312523908105E-2</v>
      </c>
      <c r="H581" s="13">
        <f t="shared" si="175"/>
        <v>187884.88180634991</v>
      </c>
      <c r="I581" s="13">
        <f t="shared" si="176"/>
        <v>19525799.588266104</v>
      </c>
      <c r="J581" s="15">
        <f t="shared" si="177"/>
        <v>0.97701868747609188</v>
      </c>
      <c r="K581" s="13">
        <f t="shared" si="178"/>
        <v>19709312.209331121</v>
      </c>
      <c r="L581" s="13">
        <f t="shared" si="179"/>
        <v>1962268509.1291971</v>
      </c>
      <c r="M581" s="15">
        <f t="shared" si="180"/>
        <v>0.97701868747609188</v>
      </c>
      <c r="N581" s="13">
        <f t="shared" si="181"/>
        <v>0</v>
      </c>
      <c r="O581" s="13">
        <f t="shared" si="182"/>
        <v>-183512.62106501684</v>
      </c>
      <c r="P581" s="15">
        <f t="shared" si="183"/>
        <v>-9.1804969056069018E-3</v>
      </c>
      <c r="Q581" s="7">
        <f t="shared" si="184"/>
        <v>19989399.588266104</v>
      </c>
      <c r="R581" s="7">
        <f t="shared" si="185"/>
        <v>20172912.209331121</v>
      </c>
      <c r="S581" s="13">
        <f>IF('BANCO DE DADOS'!$AD$32="Sim",R581,Q581)</f>
        <v>20172912.209331121</v>
      </c>
      <c r="T581" s="9">
        <f t="shared" si="186"/>
        <v>577</v>
      </c>
      <c r="U581" s="18">
        <f t="shared" ca="1" si="171"/>
        <v>62245</v>
      </c>
    </row>
    <row r="582" spans="2:21" x14ac:dyDescent="0.2">
      <c r="B582" s="18">
        <f t="shared" ref="B582:B604" ca="1" si="187">DATE(YEAR(B581),MONTH(B581)+1,1)</f>
        <v>62245</v>
      </c>
      <c r="C582" s="9">
        <f t="shared" si="172"/>
        <v>578</v>
      </c>
      <c r="D582" s="9"/>
      <c r="E582" s="13">
        <f t="shared" ref="E582:E604" si="188">IF($AE$33,IF($AE$34,$E581*(1+Inflação)*(1+Crescimento_Salário),$E581*(1+Inflação)),IF($AE$34,$E581*(1+Crescimento_Salário),$E581))</f>
        <v>800</v>
      </c>
      <c r="F582" s="14">
        <f t="shared" si="173"/>
        <v>464400</v>
      </c>
      <c r="G582" s="15">
        <f t="shared" si="174"/>
        <v>2.2803677381297571E-2</v>
      </c>
      <c r="H582" s="13">
        <f t="shared" si="175"/>
        <v>189675.27357969666</v>
      </c>
      <c r="I582" s="13">
        <f t="shared" si="176"/>
        <v>19715474.861845803</v>
      </c>
      <c r="J582" s="15">
        <f t="shared" si="177"/>
        <v>0.97719632261870237</v>
      </c>
      <c r="K582" s="13">
        <f t="shared" si="178"/>
        <v>19900736.387207333</v>
      </c>
      <c r="L582" s="13">
        <f t="shared" si="179"/>
        <v>1982169245.5164044</v>
      </c>
      <c r="M582" s="15">
        <f t="shared" si="180"/>
        <v>0.97719632261870237</v>
      </c>
      <c r="N582" s="13">
        <f t="shared" si="181"/>
        <v>0</v>
      </c>
      <c r="O582" s="13">
        <f t="shared" si="182"/>
        <v>-185261.52536153048</v>
      </c>
      <c r="P582" s="15">
        <f t="shared" si="183"/>
        <v>-9.1805091275271207E-3</v>
      </c>
      <c r="Q582" s="7">
        <f t="shared" si="184"/>
        <v>20179874.861845803</v>
      </c>
      <c r="R582" s="7">
        <f t="shared" si="185"/>
        <v>20365136.387207333</v>
      </c>
      <c r="S582" s="13">
        <f>IF('BANCO DE DADOS'!$AD$32="Sim",R582,Q582)</f>
        <v>20365136.387207333</v>
      </c>
      <c r="T582" s="9">
        <f t="shared" si="186"/>
        <v>578</v>
      </c>
      <c r="U582" s="18">
        <f t="shared" ref="U582:U604" ca="1" si="189">DATE(YEAR(U581),MONTH(U581)+1,1)</f>
        <v>62275</v>
      </c>
    </row>
    <row r="583" spans="2:21" x14ac:dyDescent="0.2">
      <c r="B583" s="18">
        <f t="shared" ca="1" si="187"/>
        <v>62275</v>
      </c>
      <c r="C583" s="9">
        <f t="shared" ref="C583:C604" si="190">C582+1</f>
        <v>579</v>
      </c>
      <c r="D583" s="9"/>
      <c r="E583" s="13">
        <f t="shared" si="188"/>
        <v>800</v>
      </c>
      <c r="F583" s="14">
        <f t="shared" si="173"/>
        <v>465200</v>
      </c>
      <c r="G583" s="15">
        <f t="shared" si="174"/>
        <v>2.2627356599844304E-2</v>
      </c>
      <c r="H583" s="13">
        <f t="shared" si="175"/>
        <v>191482.65400985247</v>
      </c>
      <c r="I583" s="13">
        <f t="shared" si="176"/>
        <v>19906957.515855655</v>
      </c>
      <c r="J583" s="15">
        <f t="shared" si="177"/>
        <v>0.97737264340015573</v>
      </c>
      <c r="K583" s="13">
        <f t="shared" si="178"/>
        <v>20093984.540504433</v>
      </c>
      <c r="L583" s="13">
        <f t="shared" si="179"/>
        <v>2002263230.0569088</v>
      </c>
      <c r="M583" s="15">
        <f t="shared" si="180"/>
        <v>0.97737264340015573</v>
      </c>
      <c r="N583" s="13">
        <f t="shared" si="181"/>
        <v>0</v>
      </c>
      <c r="O583" s="13">
        <f t="shared" si="182"/>
        <v>-187027.02464877814</v>
      </c>
      <c r="P583" s="15">
        <f t="shared" si="183"/>
        <v>-9.1805212336108707E-3</v>
      </c>
      <c r="Q583" s="7">
        <f t="shared" si="184"/>
        <v>20372157.515855655</v>
      </c>
      <c r="R583" s="7">
        <f t="shared" si="185"/>
        <v>20559184.540504433</v>
      </c>
      <c r="S583" s="13">
        <f>IF('BANCO DE DADOS'!$AD$32="Sim",R583,Q583)</f>
        <v>20559184.540504433</v>
      </c>
      <c r="T583" s="9">
        <f t="shared" si="186"/>
        <v>579</v>
      </c>
      <c r="U583" s="18">
        <f t="shared" ca="1" si="189"/>
        <v>62306</v>
      </c>
    </row>
    <row r="584" spans="2:21" x14ac:dyDescent="0.2">
      <c r="B584" s="18">
        <f t="shared" ca="1" si="187"/>
        <v>62306</v>
      </c>
      <c r="C584" s="9">
        <f t="shared" si="190"/>
        <v>580</v>
      </c>
      <c r="D584" s="9"/>
      <c r="E584" s="13">
        <f t="shared" si="188"/>
        <v>800</v>
      </c>
      <c r="F584" s="14">
        <f t="shared" si="173"/>
        <v>466000</v>
      </c>
      <c r="G584" s="15">
        <f t="shared" si="174"/>
        <v>2.2452341077009087E-2</v>
      </c>
      <c r="H584" s="13">
        <f t="shared" si="175"/>
        <v>193307.18429866404</v>
      </c>
      <c r="I584" s="13">
        <f t="shared" si="176"/>
        <v>20100264.700154319</v>
      </c>
      <c r="J584" s="15">
        <f t="shared" si="177"/>
        <v>0.97754765892299089</v>
      </c>
      <c r="K584" s="13">
        <f t="shared" si="178"/>
        <v>20289073.976547509</v>
      </c>
      <c r="L584" s="13">
        <f t="shared" si="179"/>
        <v>2022552304.0334563</v>
      </c>
      <c r="M584" s="15">
        <f t="shared" si="180"/>
        <v>0.97754765892299089</v>
      </c>
      <c r="N584" s="13">
        <f t="shared" si="181"/>
        <v>0</v>
      </c>
      <c r="O584" s="13">
        <f t="shared" si="182"/>
        <v>-188809.27639319003</v>
      </c>
      <c r="P584" s="15">
        <f t="shared" si="183"/>
        <v>-9.1805332249649246E-3</v>
      </c>
      <c r="Q584" s="7">
        <f t="shared" si="184"/>
        <v>20566264.700154319</v>
      </c>
      <c r="R584" s="7">
        <f t="shared" si="185"/>
        <v>20755073.976547509</v>
      </c>
      <c r="S584" s="13">
        <f>IF('BANCO DE DADOS'!$AD$32="Sim",R584,Q584)</f>
        <v>20755073.976547509</v>
      </c>
      <c r="T584" s="9">
        <f t="shared" si="186"/>
        <v>580</v>
      </c>
      <c r="U584" s="18">
        <f t="shared" ca="1" si="189"/>
        <v>62337</v>
      </c>
    </row>
    <row r="585" spans="2:21" x14ac:dyDescent="0.2">
      <c r="B585" s="18">
        <f t="shared" ca="1" si="187"/>
        <v>62337</v>
      </c>
      <c r="C585" s="9">
        <f t="shared" si="190"/>
        <v>581</v>
      </c>
      <c r="D585" s="9"/>
      <c r="E585" s="13">
        <f t="shared" si="188"/>
        <v>800</v>
      </c>
      <c r="F585" s="14">
        <f t="shared" si="173"/>
        <v>466800</v>
      </c>
      <c r="G585" s="15">
        <f t="shared" si="174"/>
        <v>2.2278621766651845E-2</v>
      </c>
      <c r="H585" s="13">
        <f t="shared" si="175"/>
        <v>195149.02717758901</v>
      </c>
      <c r="I585" s="13">
        <f t="shared" si="176"/>
        <v>20295413.727331907</v>
      </c>
      <c r="J585" s="15">
        <f t="shared" si="177"/>
        <v>0.97772137823334815</v>
      </c>
      <c r="K585" s="13">
        <f t="shared" si="178"/>
        <v>20486022.166887268</v>
      </c>
      <c r="L585" s="13">
        <f t="shared" si="179"/>
        <v>2043038326.2003436</v>
      </c>
      <c r="M585" s="15">
        <f t="shared" si="180"/>
        <v>0.97772137823334815</v>
      </c>
      <c r="N585" s="13">
        <f t="shared" si="181"/>
        <v>0</v>
      </c>
      <c r="O585" s="13">
        <f t="shared" si="182"/>
        <v>-190608.43955536187</v>
      </c>
      <c r="P585" s="15">
        <f t="shared" si="183"/>
        <v>-9.1805451026852718E-3</v>
      </c>
      <c r="Q585" s="7">
        <f t="shared" si="184"/>
        <v>20762213.727331907</v>
      </c>
      <c r="R585" s="7">
        <f t="shared" si="185"/>
        <v>20952822.166887268</v>
      </c>
      <c r="S585" s="13">
        <f>IF('BANCO DE DADOS'!$AD$32="Sim",R585,Q585)</f>
        <v>20952822.166887268</v>
      </c>
      <c r="T585" s="9">
        <f t="shared" si="186"/>
        <v>581</v>
      </c>
      <c r="U585" s="18">
        <f t="shared" ca="1" si="189"/>
        <v>62367</v>
      </c>
    </row>
    <row r="586" spans="2:21" x14ac:dyDescent="0.2">
      <c r="B586" s="18">
        <f t="shared" ca="1" si="187"/>
        <v>62367</v>
      </c>
      <c r="C586" s="9">
        <f t="shared" si="190"/>
        <v>582</v>
      </c>
      <c r="D586" s="9"/>
      <c r="E586" s="13">
        <f t="shared" si="188"/>
        <v>800</v>
      </c>
      <c r="F586" s="14">
        <f t="shared" si="173"/>
        <v>467600</v>
      </c>
      <c r="G586" s="15">
        <f t="shared" si="174"/>
        <v>2.2106189678753711E-2</v>
      </c>
      <c r="H586" s="13">
        <f t="shared" si="175"/>
        <v>197008.34692221013</v>
      </c>
      <c r="I586" s="13">
        <f t="shared" si="176"/>
        <v>20492422.074254118</v>
      </c>
      <c r="J586" s="15">
        <f t="shared" si="177"/>
        <v>0.97789381032124634</v>
      </c>
      <c r="K586" s="13">
        <f t="shared" si="178"/>
        <v>20684846.748858351</v>
      </c>
      <c r="L586" s="13">
        <f t="shared" si="179"/>
        <v>2063723172.9492021</v>
      </c>
      <c r="M586" s="15">
        <f t="shared" si="180"/>
        <v>0.97789381032124634</v>
      </c>
      <c r="N586" s="13">
        <f t="shared" si="181"/>
        <v>0</v>
      </c>
      <c r="O586" s="13">
        <f t="shared" si="182"/>
        <v>-192424.67460423335</v>
      </c>
      <c r="P586" s="15">
        <f t="shared" si="183"/>
        <v>-9.1805568678572577E-3</v>
      </c>
      <c r="Q586" s="7">
        <f t="shared" si="184"/>
        <v>20960022.074254118</v>
      </c>
      <c r="R586" s="7">
        <f t="shared" si="185"/>
        <v>21152446.748858351</v>
      </c>
      <c r="S586" s="13">
        <f>IF('BANCO DE DADOS'!$AD$32="Sim",R586,Q586)</f>
        <v>21152446.748858351</v>
      </c>
      <c r="T586" s="9">
        <f t="shared" si="186"/>
        <v>582</v>
      </c>
      <c r="U586" s="18">
        <f t="shared" ca="1" si="189"/>
        <v>62398</v>
      </c>
    </row>
    <row r="587" spans="2:21" x14ac:dyDescent="0.2">
      <c r="B587" s="18">
        <f t="shared" ca="1" si="187"/>
        <v>62398</v>
      </c>
      <c r="C587" s="9">
        <f t="shared" si="190"/>
        <v>583</v>
      </c>
      <c r="D587" s="9"/>
      <c r="E587" s="13">
        <f t="shared" si="188"/>
        <v>800</v>
      </c>
      <c r="F587" s="14">
        <f t="shared" si="173"/>
        <v>468400</v>
      </c>
      <c r="G587" s="15">
        <f t="shared" si="174"/>
        <v>2.193503587913968E-2</v>
      </c>
      <c r="H587" s="13">
        <f t="shared" si="175"/>
        <v>198885.30936688714</v>
      </c>
      <c r="I587" s="13">
        <f t="shared" si="176"/>
        <v>20691307.383621003</v>
      </c>
      <c r="J587" s="15">
        <f t="shared" si="177"/>
        <v>0.9780649641208603</v>
      </c>
      <c r="K587" s="13">
        <f t="shared" si="178"/>
        <v>20885565.527152412</v>
      </c>
      <c r="L587" s="13">
        <f t="shared" si="179"/>
        <v>2084608738.4763544</v>
      </c>
      <c r="M587" s="15">
        <f t="shared" si="180"/>
        <v>0.9780649641208603</v>
      </c>
      <c r="N587" s="13">
        <f t="shared" si="181"/>
        <v>0</v>
      </c>
      <c r="O587" s="13">
        <f t="shared" si="182"/>
        <v>-194258.14353140816</v>
      </c>
      <c r="P587" s="15">
        <f t="shared" si="183"/>
        <v>-9.1805685215560519E-3</v>
      </c>
      <c r="Q587" s="7">
        <f t="shared" si="184"/>
        <v>21159707.383621003</v>
      </c>
      <c r="R587" s="7">
        <f t="shared" si="185"/>
        <v>21353965.527152412</v>
      </c>
      <c r="S587" s="13">
        <f>IF('BANCO DE DADOS'!$AD$32="Sim",R587,Q587)</f>
        <v>21353965.527152412</v>
      </c>
      <c r="T587" s="9">
        <f t="shared" si="186"/>
        <v>583</v>
      </c>
      <c r="U587" s="18">
        <f t="shared" ca="1" si="189"/>
        <v>62428</v>
      </c>
    </row>
    <row r="588" spans="2:21" x14ac:dyDescent="0.2">
      <c r="B588" s="18">
        <f t="shared" ca="1" si="187"/>
        <v>62428</v>
      </c>
      <c r="C588" s="9">
        <f t="shared" si="190"/>
        <v>584</v>
      </c>
      <c r="D588" s="9"/>
      <c r="E588" s="13">
        <f t="shared" si="188"/>
        <v>800</v>
      </c>
      <c r="F588" s="14">
        <f t="shared" si="173"/>
        <v>469200</v>
      </c>
      <c r="G588" s="15">
        <f t="shared" si="174"/>
        <v>2.1765151489201828E-2</v>
      </c>
      <c r="H588" s="13">
        <f t="shared" si="175"/>
        <v>200780.08191954769</v>
      </c>
      <c r="I588" s="13">
        <f t="shared" si="176"/>
        <v>20892087.465540551</v>
      </c>
      <c r="J588" s="15">
        <f t="shared" si="177"/>
        <v>0.97823484851079812</v>
      </c>
      <c r="K588" s="13">
        <f t="shared" si="178"/>
        <v>21088196.475406133</v>
      </c>
      <c r="L588" s="13">
        <f t="shared" si="179"/>
        <v>2105696934.9517605</v>
      </c>
      <c r="M588" s="15">
        <f t="shared" si="180"/>
        <v>0.97823484851079823</v>
      </c>
      <c r="N588" s="13">
        <f t="shared" si="181"/>
        <v>0</v>
      </c>
      <c r="O588" s="13">
        <f t="shared" si="182"/>
        <v>-196109.00986558199</v>
      </c>
      <c r="P588" s="15">
        <f t="shared" si="183"/>
        <v>-9.1805800648457978E-3</v>
      </c>
      <c r="Q588" s="7">
        <f t="shared" si="184"/>
        <v>21361287.465540551</v>
      </c>
      <c r="R588" s="7">
        <f t="shared" si="185"/>
        <v>21557396.475406133</v>
      </c>
      <c r="S588" s="13">
        <f>IF('BANCO DE DADOS'!$AD$32="Sim",R588,Q588)</f>
        <v>21557396.475406133</v>
      </c>
      <c r="T588" s="9">
        <f t="shared" si="186"/>
        <v>584</v>
      </c>
      <c r="U588" s="18">
        <f t="shared" ca="1" si="189"/>
        <v>62459</v>
      </c>
    </row>
    <row r="589" spans="2:21" x14ac:dyDescent="0.2">
      <c r="B589" s="18">
        <f t="shared" ca="1" si="187"/>
        <v>62459</v>
      </c>
      <c r="C589" s="9">
        <f t="shared" si="190"/>
        <v>585</v>
      </c>
      <c r="D589" s="9"/>
      <c r="E589" s="13">
        <f t="shared" si="188"/>
        <v>800</v>
      </c>
      <c r="F589" s="14">
        <f t="shared" si="173"/>
        <v>470000</v>
      </c>
      <c r="G589" s="15">
        <f t="shared" si="174"/>
        <v>2.1596527685623132E-2</v>
      </c>
      <c r="H589" s="13">
        <f t="shared" si="175"/>
        <v>202692.83357661855</v>
      </c>
      <c r="I589" s="13">
        <f t="shared" si="176"/>
        <v>21094780.29911717</v>
      </c>
      <c r="J589" s="15">
        <f t="shared" si="177"/>
        <v>0.97840347231437685</v>
      </c>
      <c r="K589" s="13">
        <f t="shared" si="178"/>
        <v>21292757.73780432</v>
      </c>
      <c r="L589" s="13">
        <f t="shared" si="179"/>
        <v>2126989692.6895649</v>
      </c>
      <c r="M589" s="15">
        <f t="shared" si="180"/>
        <v>0.97840347231437685</v>
      </c>
      <c r="N589" s="13">
        <f t="shared" si="181"/>
        <v>0</v>
      </c>
      <c r="O589" s="13">
        <f t="shared" si="182"/>
        <v>-197977.43868714944</v>
      </c>
      <c r="P589" s="15">
        <f t="shared" si="183"/>
        <v>-9.1805914987807373E-3</v>
      </c>
      <c r="Q589" s="7">
        <f t="shared" si="184"/>
        <v>21564780.29911717</v>
      </c>
      <c r="R589" s="7">
        <f t="shared" si="185"/>
        <v>21762757.73780432</v>
      </c>
      <c r="S589" s="13">
        <f>IF('BANCO DE DADOS'!$AD$32="Sim",R589,Q589)</f>
        <v>21762757.73780432</v>
      </c>
      <c r="T589" s="9">
        <f t="shared" si="186"/>
        <v>585</v>
      </c>
      <c r="U589" s="18">
        <f t="shared" ca="1" si="189"/>
        <v>62490</v>
      </c>
    </row>
    <row r="590" spans="2:21" x14ac:dyDescent="0.2">
      <c r="B590" s="18">
        <f t="shared" ca="1" si="187"/>
        <v>62490</v>
      </c>
      <c r="C590" s="9">
        <f t="shared" si="190"/>
        <v>586</v>
      </c>
      <c r="D590" s="9"/>
      <c r="E590" s="13">
        <f t="shared" si="188"/>
        <v>800</v>
      </c>
      <c r="F590" s="14">
        <f t="shared" si="173"/>
        <v>470800</v>
      </c>
      <c r="G590" s="15">
        <f t="shared" si="174"/>
        <v>2.1429155700101885E-2</v>
      </c>
      <c r="H590" s="13">
        <f t="shared" si="175"/>
        <v>204623.73493809867</v>
      </c>
      <c r="I590" s="13">
        <f t="shared" si="176"/>
        <v>21299404.03405527</v>
      </c>
      <c r="J590" s="15">
        <f t="shared" si="177"/>
        <v>0.97857084429989816</v>
      </c>
      <c r="K590" s="13">
        <f t="shared" si="178"/>
        <v>21499267.630698189</v>
      </c>
      <c r="L590" s="13">
        <f t="shared" si="179"/>
        <v>2148488960.3202629</v>
      </c>
      <c r="M590" s="15">
        <f t="shared" si="180"/>
        <v>0.97857084429989816</v>
      </c>
      <c r="N590" s="13">
        <f t="shared" si="181"/>
        <v>0</v>
      </c>
      <c r="O590" s="13">
        <f t="shared" si="182"/>
        <v>-199863.59664291888</v>
      </c>
      <c r="P590" s="15">
        <f t="shared" si="183"/>
        <v>-9.180602824404905E-3</v>
      </c>
      <c r="Q590" s="7">
        <f t="shared" si="184"/>
        <v>21770204.03405527</v>
      </c>
      <c r="R590" s="7">
        <f t="shared" si="185"/>
        <v>21970067.630698189</v>
      </c>
      <c r="S590" s="13">
        <f>IF('BANCO DE DADOS'!$AD$32="Sim",R590,Q590)</f>
        <v>21970067.630698189</v>
      </c>
      <c r="T590" s="9">
        <f t="shared" si="186"/>
        <v>586</v>
      </c>
      <c r="U590" s="18">
        <f t="shared" ca="1" si="189"/>
        <v>62518</v>
      </c>
    </row>
    <row r="591" spans="2:21" x14ac:dyDescent="0.2">
      <c r="B591" s="18">
        <f t="shared" ca="1" si="187"/>
        <v>62518</v>
      </c>
      <c r="C591" s="9">
        <f t="shared" si="190"/>
        <v>587</v>
      </c>
      <c r="D591" s="9"/>
      <c r="E591" s="13">
        <f t="shared" si="188"/>
        <v>800</v>
      </c>
      <c r="F591" s="14">
        <f t="shared" si="173"/>
        <v>471600</v>
      </c>
      <c r="G591" s="15">
        <f t="shared" si="174"/>
        <v>2.1263026819076727E-2</v>
      </c>
      <c r="H591" s="13">
        <f t="shared" si="175"/>
        <v>206572.95822277496</v>
      </c>
      <c r="I591" s="13">
        <f t="shared" si="176"/>
        <v>21505976.992278047</v>
      </c>
      <c r="J591" s="15">
        <f t="shared" si="177"/>
        <v>0.97873697318092323</v>
      </c>
      <c r="K591" s="13">
        <f t="shared" si="178"/>
        <v>21707744.644239016</v>
      </c>
      <c r="L591" s="13">
        <f t="shared" si="179"/>
        <v>2170196704.9645019</v>
      </c>
      <c r="M591" s="15">
        <f t="shared" si="180"/>
        <v>0.97873697318092323</v>
      </c>
      <c r="N591" s="13">
        <f t="shared" si="181"/>
        <v>0</v>
      </c>
      <c r="O591" s="13">
        <f t="shared" si="182"/>
        <v>-201767.65196096897</v>
      </c>
      <c r="P591" s="15">
        <f t="shared" si="183"/>
        <v>-9.1806140427519028E-3</v>
      </c>
      <c r="Q591" s="7">
        <f t="shared" si="184"/>
        <v>21977576.992278047</v>
      </c>
      <c r="R591" s="7">
        <f t="shared" si="185"/>
        <v>22179344.644239016</v>
      </c>
      <c r="S591" s="13">
        <f>IF('BANCO DE DADOS'!$AD$32="Sim",R591,Q591)</f>
        <v>22179344.644239016</v>
      </c>
      <c r="T591" s="9">
        <f t="shared" si="186"/>
        <v>587</v>
      </c>
      <c r="U591" s="18">
        <f t="shared" ca="1" si="189"/>
        <v>62549</v>
      </c>
    </row>
    <row r="592" spans="2:21" x14ac:dyDescent="0.2">
      <c r="B592" s="18">
        <f t="shared" ca="1" si="187"/>
        <v>62549</v>
      </c>
      <c r="C592" s="9">
        <f t="shared" si="190"/>
        <v>588</v>
      </c>
      <c r="D592" s="9">
        <v>49</v>
      </c>
      <c r="E592" s="13">
        <f t="shared" si="188"/>
        <v>800</v>
      </c>
      <c r="F592" s="14">
        <f t="shared" si="173"/>
        <v>472400</v>
      </c>
      <c r="G592" s="15">
        <f t="shared" si="174"/>
        <v>2.1098132383452275E-2</v>
      </c>
      <c r="H592" s="13">
        <f t="shared" si="175"/>
        <v>208540.67728358283</v>
      </c>
      <c r="I592" s="13">
        <f t="shared" si="176"/>
        <v>21714517.669561628</v>
      </c>
      <c r="J592" s="15">
        <f t="shared" si="177"/>
        <v>0.97890186761654774</v>
      </c>
      <c r="K592" s="13">
        <f t="shared" si="178"/>
        <v>21918207.444027301</v>
      </c>
      <c r="L592" s="13">
        <f t="shared" si="179"/>
        <v>2192114912.4085293</v>
      </c>
      <c r="M592" s="15">
        <f t="shared" si="180"/>
        <v>0.97890186761654774</v>
      </c>
      <c r="N592" s="13">
        <f t="shared" si="181"/>
        <v>0</v>
      </c>
      <c r="O592" s="13">
        <f t="shared" si="182"/>
        <v>-203689.77446567267</v>
      </c>
      <c r="P592" s="15">
        <f t="shared" si="183"/>
        <v>-9.1806251548459099E-3</v>
      </c>
      <c r="Q592" s="7">
        <f t="shared" si="184"/>
        <v>22186917.669561628</v>
      </c>
      <c r="R592" s="7">
        <f t="shared" si="185"/>
        <v>22390607.444027301</v>
      </c>
      <c r="S592" s="13">
        <f>IF('BANCO DE DADOS'!$AD$32="Sim",R592,Q592)</f>
        <v>22390607.444027301</v>
      </c>
      <c r="T592" s="9">
        <f t="shared" si="186"/>
        <v>588</v>
      </c>
      <c r="U592" s="18">
        <f t="shared" ca="1" si="189"/>
        <v>62579</v>
      </c>
    </row>
    <row r="593" spans="2:21" x14ac:dyDescent="0.2">
      <c r="B593" s="18">
        <f t="shared" ca="1" si="187"/>
        <v>62579</v>
      </c>
      <c r="C593" s="9">
        <f t="shared" si="190"/>
        <v>589</v>
      </c>
      <c r="D593" s="9"/>
      <c r="E593" s="13">
        <f t="shared" si="188"/>
        <v>800</v>
      </c>
      <c r="F593" s="14">
        <f t="shared" si="173"/>
        <v>473200</v>
      </c>
      <c r="G593" s="15">
        <f t="shared" si="174"/>
        <v>2.0934463788325391E-2</v>
      </c>
      <c r="H593" s="13">
        <f t="shared" si="175"/>
        <v>210527.06762311212</v>
      </c>
      <c r="I593" s="13">
        <f t="shared" si="176"/>
        <v>21925044.737184741</v>
      </c>
      <c r="J593" s="15">
        <f t="shared" si="177"/>
        <v>0.97906553621167458</v>
      </c>
      <c r="K593" s="13">
        <f t="shared" si="178"/>
        <v>22130674.872777559</v>
      </c>
      <c r="L593" s="13">
        <f t="shared" si="179"/>
        <v>2214245587.2813067</v>
      </c>
      <c r="M593" s="15">
        <f t="shared" si="180"/>
        <v>0.97906553621167458</v>
      </c>
      <c r="N593" s="13">
        <f t="shared" si="181"/>
        <v>0</v>
      </c>
      <c r="O593" s="13">
        <f t="shared" si="182"/>
        <v>-205630.13559281826</v>
      </c>
      <c r="P593" s="15">
        <f t="shared" si="183"/>
        <v>-9.1806361617005946E-3</v>
      </c>
      <c r="Q593" s="7">
        <f t="shared" si="184"/>
        <v>22398244.737184741</v>
      </c>
      <c r="R593" s="7">
        <f t="shared" si="185"/>
        <v>22603874.872777559</v>
      </c>
      <c r="S593" s="13">
        <f>IF('BANCO DE DADOS'!$AD$32="Sim",R593,Q593)</f>
        <v>22603874.872777559</v>
      </c>
      <c r="T593" s="9">
        <f t="shared" si="186"/>
        <v>589</v>
      </c>
      <c r="U593" s="18">
        <f t="shared" ca="1" si="189"/>
        <v>62610</v>
      </c>
    </row>
    <row r="594" spans="2:21" x14ac:dyDescent="0.2">
      <c r="B594" s="18">
        <f t="shared" ca="1" si="187"/>
        <v>62610</v>
      </c>
      <c r="C594" s="9">
        <f t="shared" si="190"/>
        <v>590</v>
      </c>
      <c r="D594" s="9"/>
      <c r="E594" s="13">
        <f t="shared" si="188"/>
        <v>800</v>
      </c>
      <c r="F594" s="14">
        <f t="shared" si="173"/>
        <v>474000</v>
      </c>
      <c r="G594" s="15">
        <f t="shared" si="174"/>
        <v>2.0772012482712078E-2</v>
      </c>
      <c r="H594" s="13">
        <f t="shared" si="175"/>
        <v>212532.30640926046</v>
      </c>
      <c r="I594" s="13">
        <f t="shared" si="176"/>
        <v>22137577.043594003</v>
      </c>
      <c r="J594" s="15">
        <f t="shared" si="177"/>
        <v>0.9792279875172879</v>
      </c>
      <c r="K594" s="13">
        <f t="shared" si="178"/>
        <v>22345165.951998919</v>
      </c>
      <c r="L594" s="13">
        <f t="shared" si="179"/>
        <v>2236590753.2333055</v>
      </c>
      <c r="M594" s="15">
        <f t="shared" si="180"/>
        <v>0.9792279875172879</v>
      </c>
      <c r="N594" s="13">
        <f t="shared" si="181"/>
        <v>0</v>
      </c>
      <c r="O594" s="13">
        <f t="shared" si="182"/>
        <v>-207588.90840491652</v>
      </c>
      <c r="P594" s="15">
        <f t="shared" si="183"/>
        <v>-9.1806470643199887E-3</v>
      </c>
      <c r="Q594" s="7">
        <f t="shared" si="184"/>
        <v>22611577.043594003</v>
      </c>
      <c r="R594" s="7">
        <f t="shared" si="185"/>
        <v>22819165.951998919</v>
      </c>
      <c r="S594" s="13">
        <f>IF('BANCO DE DADOS'!$AD$32="Sim",R594,Q594)</f>
        <v>22819165.951998919</v>
      </c>
      <c r="T594" s="9">
        <f t="shared" si="186"/>
        <v>590</v>
      </c>
      <c r="U594" s="18">
        <f t="shared" ca="1" si="189"/>
        <v>62640</v>
      </c>
    </row>
    <row r="595" spans="2:21" x14ac:dyDescent="0.2">
      <c r="B595" s="18">
        <f t="shared" ca="1" si="187"/>
        <v>62640</v>
      </c>
      <c r="C595" s="9">
        <f t="shared" si="190"/>
        <v>591</v>
      </c>
      <c r="D595" s="9"/>
      <c r="E595" s="13">
        <f t="shared" si="188"/>
        <v>800</v>
      </c>
      <c r="F595" s="14">
        <f t="shared" si="173"/>
        <v>474800</v>
      </c>
      <c r="G595" s="15">
        <f t="shared" si="174"/>
        <v>2.0610769969275029E-2</v>
      </c>
      <c r="H595" s="13">
        <f t="shared" si="175"/>
        <v>214556.57249103495</v>
      </c>
      <c r="I595" s="13">
        <f t="shared" si="176"/>
        <v>22352133.616085038</v>
      </c>
      <c r="J595" s="15">
        <f t="shared" si="177"/>
        <v>0.97938923003072498</v>
      </c>
      <c r="K595" s="13">
        <f t="shared" si="178"/>
        <v>22561699.883691672</v>
      </c>
      <c r="L595" s="13">
        <f t="shared" si="179"/>
        <v>2259152453.1169972</v>
      </c>
      <c r="M595" s="15">
        <f t="shared" si="180"/>
        <v>0.97938923003072498</v>
      </c>
      <c r="N595" s="13">
        <f t="shared" si="181"/>
        <v>0</v>
      </c>
      <c r="O595" s="13">
        <f t="shared" si="182"/>
        <v>-209566.26760663465</v>
      </c>
      <c r="P595" s="15">
        <f t="shared" si="183"/>
        <v>-9.1806578636984965E-3</v>
      </c>
      <c r="Q595" s="7">
        <f t="shared" si="184"/>
        <v>22826933.616085038</v>
      </c>
      <c r="R595" s="7">
        <f t="shared" si="185"/>
        <v>23036499.883691672</v>
      </c>
      <c r="S595" s="13">
        <f>IF('BANCO DE DADOS'!$AD$32="Sim",R595,Q595)</f>
        <v>23036499.883691672</v>
      </c>
      <c r="T595" s="9">
        <f t="shared" si="186"/>
        <v>591</v>
      </c>
      <c r="U595" s="18">
        <f t="shared" ca="1" si="189"/>
        <v>62671</v>
      </c>
    </row>
    <row r="596" spans="2:21" x14ac:dyDescent="0.2">
      <c r="B596" s="18">
        <f t="shared" ca="1" si="187"/>
        <v>62671</v>
      </c>
      <c r="C596" s="9">
        <f t="shared" si="190"/>
        <v>592</v>
      </c>
      <c r="D596" s="9"/>
      <c r="E596" s="13">
        <f t="shared" si="188"/>
        <v>800</v>
      </c>
      <c r="F596" s="14">
        <f t="shared" si="173"/>
        <v>475600</v>
      </c>
      <c r="G596" s="15">
        <f t="shared" si="174"/>
        <v>2.0450727804051792E-2</v>
      </c>
      <c r="H596" s="13">
        <f t="shared" si="175"/>
        <v>216600.04641450392</v>
      </c>
      <c r="I596" s="13">
        <f t="shared" si="176"/>
        <v>22568733.662499543</v>
      </c>
      <c r="J596" s="15">
        <f t="shared" si="177"/>
        <v>0.97954927219594823</v>
      </c>
      <c r="K596" s="13">
        <f t="shared" si="178"/>
        <v>22780296.052059915</v>
      </c>
      <c r="L596" s="13">
        <f t="shared" si="179"/>
        <v>2281932749.1690574</v>
      </c>
      <c r="M596" s="15">
        <f t="shared" si="180"/>
        <v>0.97954927219594823</v>
      </c>
      <c r="N596" s="13">
        <f t="shared" si="181"/>
        <v>0</v>
      </c>
      <c r="O596" s="13">
        <f t="shared" si="182"/>
        <v>-211562.38956037164</v>
      </c>
      <c r="P596" s="15">
        <f t="shared" si="183"/>
        <v>-9.1806685608206984E-3</v>
      </c>
      <c r="Q596" s="7">
        <f t="shared" si="184"/>
        <v>23044333.662499543</v>
      </c>
      <c r="R596" s="7">
        <f t="shared" si="185"/>
        <v>23255896.052059915</v>
      </c>
      <c r="S596" s="13">
        <f>IF('BANCO DE DADOS'!$AD$32="Sim",R596,Q596)</f>
        <v>23255896.052059915</v>
      </c>
      <c r="T596" s="9">
        <f t="shared" si="186"/>
        <v>592</v>
      </c>
      <c r="U596" s="18">
        <f t="shared" ca="1" si="189"/>
        <v>62702</v>
      </c>
    </row>
    <row r="597" spans="2:21" x14ac:dyDescent="0.2">
      <c r="B597" s="18">
        <f t="shared" ca="1" si="187"/>
        <v>62702</v>
      </c>
      <c r="C597" s="9">
        <f t="shared" si="190"/>
        <v>593</v>
      </c>
      <c r="D597" s="9"/>
      <c r="E597" s="13">
        <f t="shared" si="188"/>
        <v>800</v>
      </c>
      <c r="F597" s="14">
        <f t="shared" si="173"/>
        <v>476400</v>
      </c>
      <c r="G597" s="15">
        <f t="shared" si="174"/>
        <v>2.0291877596183623E-2</v>
      </c>
      <c r="H597" s="13">
        <f t="shared" si="175"/>
        <v>218662.91043889991</v>
      </c>
      <c r="I597" s="13">
        <f t="shared" si="176"/>
        <v>22787396.572938442</v>
      </c>
      <c r="J597" s="15">
        <f t="shared" si="177"/>
        <v>0.97970812240381633</v>
      </c>
      <c r="K597" s="13">
        <f t="shared" si="178"/>
        <v>23000974.025240447</v>
      </c>
      <c r="L597" s="13">
        <f t="shared" si="179"/>
        <v>2304933723.1942978</v>
      </c>
      <c r="M597" s="15">
        <f t="shared" si="180"/>
        <v>0.97970812240381633</v>
      </c>
      <c r="N597" s="13">
        <f t="shared" si="181"/>
        <v>0</v>
      </c>
      <c r="O597" s="13">
        <f t="shared" si="182"/>
        <v>-213577.45230200514</v>
      </c>
      <c r="P597" s="15">
        <f t="shared" si="183"/>
        <v>-9.1806791566621856E-3</v>
      </c>
      <c r="Q597" s="7">
        <f t="shared" si="184"/>
        <v>23263796.572938442</v>
      </c>
      <c r="R597" s="7">
        <f t="shared" si="185"/>
        <v>23477374.025240447</v>
      </c>
      <c r="S597" s="13">
        <f>IF('BANCO DE DADOS'!$AD$32="Sim",R597,Q597)</f>
        <v>23477374.025240447</v>
      </c>
      <c r="T597" s="9">
        <f t="shared" si="186"/>
        <v>593</v>
      </c>
      <c r="U597" s="18">
        <f t="shared" ca="1" si="189"/>
        <v>62732</v>
      </c>
    </row>
    <row r="598" spans="2:21" x14ac:dyDescent="0.2">
      <c r="B598" s="18">
        <f t="shared" ca="1" si="187"/>
        <v>62732</v>
      </c>
      <c r="C598" s="9">
        <f t="shared" si="190"/>
        <v>594</v>
      </c>
      <c r="D598" s="9"/>
      <c r="E598" s="13">
        <f t="shared" si="188"/>
        <v>800</v>
      </c>
      <c r="F598" s="14">
        <f t="shared" si="173"/>
        <v>477200</v>
      </c>
      <c r="G598" s="15">
        <f t="shared" si="174"/>
        <v>2.0134211007645002E-2</v>
      </c>
      <c r="H598" s="13">
        <f t="shared" si="175"/>
        <v>220745.34855287557</v>
      </c>
      <c r="I598" s="13">
        <f t="shared" si="176"/>
        <v>23008141.921491317</v>
      </c>
      <c r="J598" s="15">
        <f t="shared" si="177"/>
        <v>0.97986578899235499</v>
      </c>
      <c r="K598" s="13">
        <f t="shared" si="178"/>
        <v>23223753.55704806</v>
      </c>
      <c r="L598" s="13">
        <f t="shared" si="179"/>
        <v>2328157476.7513456</v>
      </c>
      <c r="M598" s="15">
        <f t="shared" si="180"/>
        <v>0.97986578899235499</v>
      </c>
      <c r="N598" s="13">
        <f t="shared" si="181"/>
        <v>0</v>
      </c>
      <c r="O598" s="13">
        <f t="shared" si="182"/>
        <v>-215611.63555674255</v>
      </c>
      <c r="P598" s="15">
        <f t="shared" si="183"/>
        <v>-9.1806896521884323E-3</v>
      </c>
      <c r="Q598" s="7">
        <f t="shared" si="184"/>
        <v>23485341.921491317</v>
      </c>
      <c r="R598" s="7">
        <f t="shared" si="185"/>
        <v>23700953.55704806</v>
      </c>
      <c r="S598" s="13">
        <f>IF('BANCO DE DADOS'!$AD$32="Sim",R598,Q598)</f>
        <v>23700953.55704806</v>
      </c>
      <c r="T598" s="9">
        <f t="shared" si="186"/>
        <v>594</v>
      </c>
      <c r="U598" s="18">
        <f t="shared" ca="1" si="189"/>
        <v>62763</v>
      </c>
    </row>
    <row r="599" spans="2:21" x14ac:dyDescent="0.2">
      <c r="B599" s="18">
        <f t="shared" ca="1" si="187"/>
        <v>62763</v>
      </c>
      <c r="C599" s="9">
        <f t="shared" si="190"/>
        <v>595</v>
      </c>
      <c r="D599" s="9"/>
      <c r="E599" s="13">
        <f t="shared" si="188"/>
        <v>800</v>
      </c>
      <c r="F599" s="14">
        <f t="shared" si="173"/>
        <v>478000</v>
      </c>
      <c r="G599" s="15">
        <f t="shared" si="174"/>
        <v>1.9977719752973778E-2</v>
      </c>
      <c r="H599" s="13">
        <f t="shared" si="175"/>
        <v>222847.54649091381</v>
      </c>
      <c r="I599" s="13">
        <f t="shared" si="176"/>
        <v>23230989.467982233</v>
      </c>
      <c r="J599" s="15">
        <f t="shared" si="177"/>
        <v>0.9800222802470262</v>
      </c>
      <c r="K599" s="13">
        <f t="shared" si="178"/>
        <v>23448654.588737406</v>
      </c>
      <c r="L599" s="13">
        <f t="shared" si="179"/>
        <v>2351606131.3400831</v>
      </c>
      <c r="M599" s="15">
        <f t="shared" si="180"/>
        <v>0.9800222802470262</v>
      </c>
      <c r="N599" s="13">
        <f t="shared" si="181"/>
        <v>0</v>
      </c>
      <c r="O599" s="13">
        <f t="shared" si="182"/>
        <v>-217665.12075517327</v>
      </c>
      <c r="P599" s="15">
        <f t="shared" si="183"/>
        <v>-9.1807000483558696E-3</v>
      </c>
      <c r="Q599" s="7">
        <f t="shared" si="184"/>
        <v>23708989.467982233</v>
      </c>
      <c r="R599" s="7">
        <f t="shared" si="185"/>
        <v>23926654.588737406</v>
      </c>
      <c r="S599" s="13">
        <f>IF('BANCO DE DADOS'!$AD$32="Sim",R599,Q599)</f>
        <v>23926654.588737406</v>
      </c>
      <c r="T599" s="9">
        <f t="shared" si="186"/>
        <v>595</v>
      </c>
      <c r="U599" s="18">
        <f t="shared" ca="1" si="189"/>
        <v>62793</v>
      </c>
    </row>
    <row r="600" spans="2:21" x14ac:dyDescent="0.2">
      <c r="B600" s="18">
        <f t="shared" ca="1" si="187"/>
        <v>62793</v>
      </c>
      <c r="C600" s="9">
        <f t="shared" si="190"/>
        <v>596</v>
      </c>
      <c r="D600" s="9"/>
      <c r="E600" s="13">
        <f t="shared" si="188"/>
        <v>800</v>
      </c>
      <c r="F600" s="14">
        <f t="shared" si="173"/>
        <v>478800</v>
      </c>
      <c r="G600" s="15">
        <f t="shared" si="174"/>
        <v>1.9822395599002059E-2</v>
      </c>
      <c r="H600" s="13">
        <f t="shared" si="175"/>
        <v>224969.69174989365</v>
      </c>
      <c r="I600" s="13">
        <f t="shared" si="176"/>
        <v>23455959.159732126</v>
      </c>
      <c r="J600" s="15">
        <f t="shared" si="177"/>
        <v>0.98017760440099799</v>
      </c>
      <c r="K600" s="13">
        <f t="shared" si="178"/>
        <v>23675697.250781573</v>
      </c>
      <c r="L600" s="13">
        <f t="shared" si="179"/>
        <v>2375281828.5908647</v>
      </c>
      <c r="M600" s="15">
        <f t="shared" si="180"/>
        <v>0.98017760440099799</v>
      </c>
      <c r="N600" s="13">
        <f t="shared" si="181"/>
        <v>0</v>
      </c>
      <c r="O600" s="13">
        <f t="shared" si="182"/>
        <v>-219738.09104944766</v>
      </c>
      <c r="P600" s="15">
        <f t="shared" si="183"/>
        <v>-9.1807103461118318E-3</v>
      </c>
      <c r="Q600" s="7">
        <f t="shared" si="184"/>
        <v>23934759.159732126</v>
      </c>
      <c r="R600" s="7">
        <f t="shared" si="185"/>
        <v>24154497.250781573</v>
      </c>
      <c r="S600" s="13">
        <f>IF('BANCO DE DADOS'!$AD$32="Sim",R600,Q600)</f>
        <v>24154497.250781573</v>
      </c>
      <c r="T600" s="9">
        <f t="shared" si="186"/>
        <v>596</v>
      </c>
      <c r="U600" s="18">
        <f t="shared" ca="1" si="189"/>
        <v>62824</v>
      </c>
    </row>
    <row r="601" spans="2:21" x14ac:dyDescent="0.2">
      <c r="B601" s="18">
        <f t="shared" ca="1" si="187"/>
        <v>62824</v>
      </c>
      <c r="C601" s="9">
        <f t="shared" si="190"/>
        <v>597</v>
      </c>
      <c r="D601" s="9"/>
      <c r="E601" s="13">
        <f t="shared" si="188"/>
        <v>800</v>
      </c>
      <c r="F601" s="14">
        <f t="shared" si="173"/>
        <v>479600</v>
      </c>
      <c r="G601" s="15">
        <f t="shared" si="174"/>
        <v>1.9668230364587719E-2</v>
      </c>
      <c r="H601" s="13">
        <f t="shared" si="175"/>
        <v>227111.97360581302</v>
      </c>
      <c r="I601" s="13">
        <f t="shared" si="176"/>
        <v>23683071.133337937</v>
      </c>
      <c r="J601" s="15">
        <f t="shared" si="177"/>
        <v>0.98033176963541224</v>
      </c>
      <c r="K601" s="13">
        <f t="shared" si="178"/>
        <v>23904901.864667542</v>
      </c>
      <c r="L601" s="13">
        <f t="shared" si="179"/>
        <v>2399186730.4555321</v>
      </c>
      <c r="M601" s="15">
        <f t="shared" si="180"/>
        <v>0.98033176963541224</v>
      </c>
      <c r="N601" s="13">
        <f t="shared" si="181"/>
        <v>0</v>
      </c>
      <c r="O601" s="13">
        <f t="shared" si="182"/>
        <v>-221830.73132960498</v>
      </c>
      <c r="P601" s="15">
        <f t="shared" si="183"/>
        <v>-9.1807205463943393E-3</v>
      </c>
      <c r="Q601" s="7">
        <f t="shared" si="184"/>
        <v>24162671.133337937</v>
      </c>
      <c r="R601" s="7">
        <f t="shared" si="185"/>
        <v>24384501.864667542</v>
      </c>
      <c r="S601" s="13">
        <f>IF('BANCO DE DADOS'!$AD$32="Sim",R601,Q601)</f>
        <v>24384501.864667542</v>
      </c>
      <c r="T601" s="9">
        <f t="shared" si="186"/>
        <v>597</v>
      </c>
      <c r="U601" s="18">
        <f t="shared" ca="1" si="189"/>
        <v>62855</v>
      </c>
    </row>
    <row r="602" spans="2:21" x14ac:dyDescent="0.2">
      <c r="B602" s="18">
        <f t="shared" ca="1" si="187"/>
        <v>62855</v>
      </c>
      <c r="C602" s="9">
        <f t="shared" si="190"/>
        <v>598</v>
      </c>
      <c r="D602" s="9"/>
      <c r="E602" s="13">
        <f t="shared" si="188"/>
        <v>800</v>
      </c>
      <c r="F602" s="14">
        <f t="shared" si="173"/>
        <v>480400</v>
      </c>
      <c r="G602" s="15">
        <f t="shared" si="174"/>
        <v>1.9515215920346645E-2</v>
      </c>
      <c r="H602" s="13">
        <f t="shared" si="175"/>
        <v>229274.58313067074</v>
      </c>
      <c r="I602" s="13">
        <f t="shared" si="176"/>
        <v>23912345.71646861</v>
      </c>
      <c r="J602" s="15">
        <f t="shared" si="177"/>
        <v>0.98048478407965334</v>
      </c>
      <c r="K602" s="13">
        <f t="shared" si="178"/>
        <v>24136288.944708675</v>
      </c>
      <c r="L602" s="13">
        <f t="shared" si="179"/>
        <v>2423323019.4002409</v>
      </c>
      <c r="M602" s="15">
        <f t="shared" si="180"/>
        <v>0.98048478407965334</v>
      </c>
      <c r="N602" s="13">
        <f t="shared" si="181"/>
        <v>0</v>
      </c>
      <c r="O602" s="13">
        <f t="shared" si="182"/>
        <v>-223943.22824006528</v>
      </c>
      <c r="P602" s="15">
        <f t="shared" si="183"/>
        <v>-9.1807306501322395E-3</v>
      </c>
      <c r="Q602" s="7">
        <f t="shared" si="184"/>
        <v>24392745.71646861</v>
      </c>
      <c r="R602" s="7">
        <f t="shared" si="185"/>
        <v>24616688.944708675</v>
      </c>
      <c r="S602" s="13">
        <f>IF('BANCO DE DADOS'!$AD$32="Sim",R602,Q602)</f>
        <v>24616688.944708675</v>
      </c>
      <c r="T602" s="9">
        <f t="shared" si="186"/>
        <v>598</v>
      </c>
      <c r="U602" s="18">
        <f t="shared" ca="1" si="189"/>
        <v>62884</v>
      </c>
    </row>
    <row r="603" spans="2:21" x14ac:dyDescent="0.2">
      <c r="B603" s="18">
        <f t="shared" ca="1" si="187"/>
        <v>62884</v>
      </c>
      <c r="C603" s="9">
        <f t="shared" si="190"/>
        <v>599</v>
      </c>
      <c r="D603" s="9"/>
      <c r="E603" s="13">
        <f t="shared" si="188"/>
        <v>800</v>
      </c>
      <c r="F603" s="14">
        <f t="shared" si="173"/>
        <v>481200</v>
      </c>
      <c r="G603" s="15">
        <f t="shared" si="174"/>
        <v>1.9363344188385666E-2</v>
      </c>
      <c r="H603" s="13">
        <f t="shared" si="175"/>
        <v>231457.71320950819</v>
      </c>
      <c r="I603" s="13">
        <f t="shared" si="176"/>
        <v>24143803.42967812</v>
      </c>
      <c r="J603" s="15">
        <f t="shared" si="177"/>
        <v>0.9806366558116143</v>
      </c>
      <c r="K603" s="13">
        <f t="shared" si="178"/>
        <v>24369879.199874405</v>
      </c>
      <c r="L603" s="13">
        <f t="shared" si="179"/>
        <v>2447692898.6001153</v>
      </c>
      <c r="M603" s="15">
        <f t="shared" si="180"/>
        <v>0.9806366558116143</v>
      </c>
      <c r="N603" s="13">
        <f t="shared" si="181"/>
        <v>0</v>
      </c>
      <c r="O603" s="13">
        <f t="shared" si="182"/>
        <v>-226075.7701962851</v>
      </c>
      <c r="P603" s="15">
        <f t="shared" si="183"/>
        <v>-9.1807406582456747E-3</v>
      </c>
      <c r="Q603" s="7">
        <f t="shared" si="184"/>
        <v>24625003.42967812</v>
      </c>
      <c r="R603" s="7">
        <f t="shared" si="185"/>
        <v>24851079.199874405</v>
      </c>
      <c r="S603" s="13">
        <f>IF('BANCO DE DADOS'!$AD$32="Sim",R603,Q603)</f>
        <v>24851079.199874405</v>
      </c>
      <c r="T603" s="9">
        <f t="shared" si="186"/>
        <v>599</v>
      </c>
      <c r="U603" s="18">
        <f t="shared" ca="1" si="189"/>
        <v>62915</v>
      </c>
    </row>
    <row r="604" spans="2:21" x14ac:dyDescent="0.2">
      <c r="B604" s="18">
        <f t="shared" ca="1" si="187"/>
        <v>62915</v>
      </c>
      <c r="C604" s="9">
        <f t="shared" si="190"/>
        <v>600</v>
      </c>
      <c r="D604" s="9">
        <v>50</v>
      </c>
      <c r="E604" s="13">
        <f t="shared" si="188"/>
        <v>800</v>
      </c>
      <c r="F604" s="14">
        <f t="shared" si="173"/>
        <v>482000</v>
      </c>
      <c r="G604" s="15">
        <f t="shared" si="174"/>
        <v>1.9212607142036188E-2</v>
      </c>
      <c r="H604" s="13">
        <f t="shared" si="175"/>
        <v>233661.55855761303</v>
      </c>
      <c r="I604" s="13">
        <f t="shared" si="176"/>
        <v>24377464.988235734</v>
      </c>
      <c r="J604" s="15">
        <f t="shared" si="177"/>
        <v>0.98078739285796379</v>
      </c>
      <c r="K604" s="13">
        <f t="shared" si="178"/>
        <v>24605693.535637286</v>
      </c>
      <c r="L604" s="13">
        <f t="shared" si="179"/>
        <v>2472298592.1357527</v>
      </c>
      <c r="M604" s="15">
        <f t="shared" si="180"/>
        <v>0.98078739285796379</v>
      </c>
      <c r="N604" s="13">
        <f t="shared" si="181"/>
        <v>0</v>
      </c>
      <c r="O604" s="13">
        <f t="shared" si="182"/>
        <v>-228228.54740155116</v>
      </c>
      <c r="P604" s="15">
        <f t="shared" si="183"/>
        <v>-9.1807505716456871E-3</v>
      </c>
      <c r="Q604" s="7">
        <f t="shared" si="184"/>
        <v>24859464.988235734</v>
      </c>
      <c r="R604" s="7">
        <f t="shared" si="185"/>
        <v>25087693.535637286</v>
      </c>
      <c r="S604" s="13">
        <f>IF('BANCO DE DADOS'!$AD$32="Sim",R604,Q604)</f>
        <v>25087693.535637286</v>
      </c>
      <c r="T604" s="9">
        <f t="shared" si="186"/>
        <v>600</v>
      </c>
      <c r="U604" s="18">
        <f t="shared" ca="1" si="189"/>
        <v>62945</v>
      </c>
    </row>
  </sheetData>
  <dataValidations count="3">
    <dataValidation type="list" allowBlank="1" showInputMessage="1" showErrorMessage="1" sqref="AL11 AL13" xr:uid="{00000000-0002-0000-0400-000003000000}">
      <formula1>$D$53:$E$53</formula1>
    </dataValidation>
    <dataValidation type="list" allowBlank="1" showInputMessage="1" showErrorMessage="1" sqref="AL2" xr:uid="{00000000-0002-0000-0400-000000000000}">
      <formula1>$F$53:$G$53</formula1>
    </dataValidation>
    <dataValidation type="list" allowBlank="1" showErrorMessage="1" prompt="_x000a_" sqref="AM2 AP19 AP24 AP29" xr:uid="{00000000-0002-0000-0400-000001000000}">
      <formula1>"Sim,Não"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3" name="Check Box 4">
              <controlPr defaultSize="0" autoFill="0" autoLine="0" autoPict="0">
                <anchor moveWithCells="1">
                  <from>
                    <xdr:col>46</xdr:col>
                    <xdr:colOff>152400</xdr:colOff>
                    <xdr:row>25</xdr:row>
                    <xdr:rowOff>133350</xdr:rowOff>
                  </from>
                  <to>
                    <xdr:col>46</xdr:col>
                    <xdr:colOff>466725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46</xdr:col>
                    <xdr:colOff>152400</xdr:colOff>
                    <xdr:row>29</xdr:row>
                    <xdr:rowOff>142875</xdr:rowOff>
                  </from>
                  <to>
                    <xdr:col>46</xdr:col>
                    <xdr:colOff>466725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46</xdr:col>
                    <xdr:colOff>152400</xdr:colOff>
                    <xdr:row>33</xdr:row>
                    <xdr:rowOff>152400</xdr:rowOff>
                  </from>
                  <to>
                    <xdr:col>46</xdr:col>
                    <xdr:colOff>466725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46</xdr:col>
                    <xdr:colOff>152400</xdr:colOff>
                    <xdr:row>36</xdr:row>
                    <xdr:rowOff>104775</xdr:rowOff>
                  </from>
                  <to>
                    <xdr:col>46</xdr:col>
                    <xdr:colOff>466725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46</xdr:col>
                    <xdr:colOff>152400</xdr:colOff>
                    <xdr:row>40</xdr:row>
                    <xdr:rowOff>114300</xdr:rowOff>
                  </from>
                  <to>
                    <xdr:col>46</xdr:col>
                    <xdr:colOff>466725</xdr:colOff>
                    <xdr:row>42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theme="0" tint="-4.9989318521683403E-2"/>
  </sheetPr>
  <dimension ref="B2:K46"/>
  <sheetViews>
    <sheetView showGridLines="0" workbookViewId="0">
      <selection activeCell="E22" sqref="E22"/>
    </sheetView>
  </sheetViews>
  <sheetFormatPr defaultColWidth="8.85546875" defaultRowHeight="15" x14ac:dyDescent="0.25"/>
  <cols>
    <col min="1" max="1" width="5.85546875" customWidth="1"/>
    <col min="2" max="2" width="17.42578125" customWidth="1"/>
    <col min="10" max="10" width="31" customWidth="1"/>
  </cols>
  <sheetData>
    <row r="2" spans="2:11" ht="18.75" x14ac:dyDescent="0.3">
      <c r="B2" s="1" t="s">
        <v>93</v>
      </c>
      <c r="D2" s="144" t="s">
        <v>94</v>
      </c>
    </row>
    <row r="4" spans="2:11" x14ac:dyDescent="0.25">
      <c r="B4" s="3" t="s">
        <v>25</v>
      </c>
      <c r="C4" s="2"/>
      <c r="D4" s="2"/>
      <c r="I4" s="3" t="s">
        <v>113</v>
      </c>
    </row>
    <row r="5" spans="2:11" x14ac:dyDescent="0.25">
      <c r="B5" s="2" t="s">
        <v>66</v>
      </c>
      <c r="C5" s="23" t="s">
        <v>56</v>
      </c>
      <c r="I5" s="36" t="b">
        <v>0</v>
      </c>
      <c r="J5" s="36" t="str">
        <f>'BANCO DE DADOS'!AC26</f>
        <v>Primeiro Aporte</v>
      </c>
      <c r="K5" s="36" t="s">
        <v>31</v>
      </c>
    </row>
    <row r="6" spans="2:11" x14ac:dyDescent="0.25">
      <c r="B6" s="2" t="s">
        <v>67</v>
      </c>
      <c r="C6" s="23" t="s">
        <v>55</v>
      </c>
      <c r="I6" s="36" t="b">
        <v>0</v>
      </c>
      <c r="J6" s="36" t="str">
        <f>'BANCO DE DADOS'!AC27</f>
        <v>Aportes (mensal)</v>
      </c>
      <c r="K6" s="36" t="s">
        <v>97</v>
      </c>
    </row>
    <row r="7" spans="2:11" x14ac:dyDescent="0.25">
      <c r="B7" s="2" t="s">
        <v>65</v>
      </c>
      <c r="C7" s="23" t="s">
        <v>63</v>
      </c>
      <c r="I7" s="36" t="b">
        <v>0</v>
      </c>
      <c r="J7" s="36" t="str">
        <f>'BANCO DE DADOS'!AC28</f>
        <v>Retorno Nominal Esperado (ao ano)</v>
      </c>
      <c r="K7" s="36" t="s">
        <v>154</v>
      </c>
    </row>
    <row r="8" spans="2:11" x14ac:dyDescent="0.25">
      <c r="B8" s="2" t="s">
        <v>64</v>
      </c>
      <c r="C8" s="23" t="s">
        <v>70</v>
      </c>
      <c r="I8" s="36" t="b">
        <v>0</v>
      </c>
      <c r="J8" s="36" t="str">
        <f>'BANCO DE DADOS'!AC29</f>
        <v>Período de Aplicação (em anos)</v>
      </c>
      <c r="K8" s="36" t="s">
        <v>95</v>
      </c>
    </row>
    <row r="9" spans="2:11" x14ac:dyDescent="0.25">
      <c r="B9" s="2" t="s">
        <v>69</v>
      </c>
      <c r="C9" s="23" t="s">
        <v>68</v>
      </c>
      <c r="I9" s="37" t="b">
        <v>0</v>
      </c>
      <c r="J9" s="37" t="str">
        <f>'BANCO DE DADOS'!AC30</f>
        <v>Inflação</v>
      </c>
      <c r="K9" s="37" t="s">
        <v>96</v>
      </c>
    </row>
    <row r="10" spans="2:11" x14ac:dyDescent="0.25">
      <c r="B10" s="2" t="s">
        <v>107</v>
      </c>
      <c r="C10" s="23" t="s">
        <v>89</v>
      </c>
      <c r="I10" s="36" t="b">
        <v>1</v>
      </c>
      <c r="J10" s="36" t="str">
        <f>'BANCO DE DADOS'!AC31</f>
        <v>Começar planejamento</v>
      </c>
      <c r="K10" s="36" t="s">
        <v>98</v>
      </c>
    </row>
    <row r="11" spans="2:11" x14ac:dyDescent="0.25">
      <c r="B11" s="2" t="s">
        <v>108</v>
      </c>
      <c r="C11" s="23" t="s">
        <v>90</v>
      </c>
      <c r="I11" s="36" t="b">
        <v>1</v>
      </c>
      <c r="J11" s="36" t="str">
        <f>'BANCO DE DADOS'!AC32</f>
        <v>Corrigir Patrimônio pela inflação?</v>
      </c>
      <c r="K11" s="36" t="s">
        <v>99</v>
      </c>
    </row>
    <row r="12" spans="2:11" x14ac:dyDescent="0.25">
      <c r="B12" s="2" t="s">
        <v>109</v>
      </c>
      <c r="C12" s="23" t="s">
        <v>103</v>
      </c>
      <c r="I12" s="36" t="b">
        <v>0</v>
      </c>
      <c r="J12" s="36" t="str">
        <f>'BANCO DE DADOS'!AC33</f>
        <v>Corrigir Aportes pela inflação?</v>
      </c>
      <c r="K12" s="36" t="s">
        <v>32</v>
      </c>
    </row>
    <row r="13" spans="2:11" x14ac:dyDescent="0.25">
      <c r="B13" s="2" t="s">
        <v>110</v>
      </c>
      <c r="C13" s="23" t="s">
        <v>104</v>
      </c>
      <c r="I13" s="36" t="b">
        <v>0</v>
      </c>
      <c r="J13" s="36" t="str">
        <f>'BANCO DE DADOS'!AC35</f>
        <v>Crescimento Salário</v>
      </c>
      <c r="K13" s="36" t="s">
        <v>100</v>
      </c>
    </row>
    <row r="14" spans="2:11" x14ac:dyDescent="0.25">
      <c r="I14" s="36" t="b">
        <v>0</v>
      </c>
      <c r="J14" s="36" t="str">
        <f>'BANCO DE DADOS'!AC36</f>
        <v>Incluir Imposto de Renda?</v>
      </c>
      <c r="K14" s="36" t="s">
        <v>101</v>
      </c>
    </row>
    <row r="15" spans="2:11" x14ac:dyDescent="0.25">
      <c r="B15" s="3" t="s">
        <v>24</v>
      </c>
      <c r="C15" s="2"/>
    </row>
    <row r="16" spans="2:11" x14ac:dyDescent="0.25">
      <c r="B16" s="2" t="s">
        <v>66</v>
      </c>
      <c r="C16" s="23" t="s">
        <v>53</v>
      </c>
    </row>
    <row r="17" spans="2:3" x14ac:dyDescent="0.25">
      <c r="B17" s="2" t="s">
        <v>67</v>
      </c>
      <c r="C17" s="23" t="s">
        <v>54</v>
      </c>
    </row>
    <row r="18" spans="2:3" x14ac:dyDescent="0.25">
      <c r="B18" s="2" t="s">
        <v>65</v>
      </c>
      <c r="C18" s="23" t="s">
        <v>62</v>
      </c>
    </row>
    <row r="19" spans="2:3" x14ac:dyDescent="0.25">
      <c r="B19" s="2" t="s">
        <v>64</v>
      </c>
      <c r="C19" s="23" t="s">
        <v>71</v>
      </c>
    </row>
    <row r="20" spans="2:3" x14ac:dyDescent="0.25">
      <c r="B20" s="2" t="s">
        <v>69</v>
      </c>
      <c r="C20" s="23" t="s">
        <v>72</v>
      </c>
    </row>
    <row r="21" spans="2:3" x14ac:dyDescent="0.25">
      <c r="B21" s="2" t="s">
        <v>107</v>
      </c>
      <c r="C21" s="23" t="s">
        <v>91</v>
      </c>
    </row>
    <row r="22" spans="2:3" x14ac:dyDescent="0.25">
      <c r="B22" s="2" t="s">
        <v>108</v>
      </c>
      <c r="C22" s="23" t="s">
        <v>92</v>
      </c>
    </row>
    <row r="23" spans="2:3" x14ac:dyDescent="0.25">
      <c r="B23" s="2" t="s">
        <v>109</v>
      </c>
      <c r="C23" s="23" t="s">
        <v>105</v>
      </c>
    </row>
    <row r="24" spans="2:3" x14ac:dyDescent="0.25">
      <c r="B24" s="2" t="s">
        <v>110</v>
      </c>
      <c r="C24" s="23" t="s">
        <v>106</v>
      </c>
    </row>
    <row r="26" spans="2:3" x14ac:dyDescent="0.25">
      <c r="B26" s="3" t="s">
        <v>57</v>
      </c>
    </row>
    <row r="27" spans="2:3" x14ac:dyDescent="0.25">
      <c r="B27" s="2" t="str">
        <f ca="1">MID(CELL("filename",'BANCO DE DADOS'!A1),FIND("[",CELL("filename",'BANCO DE DADOS'!A1))+1,FIND("]", CELL("filename",'BANCO DE DADOS'!A1))-FIND("[",CELL("filename",'BANCO DE DADOS'!A1))-1)</f>
        <v>Plano do Milhão.xlsx</v>
      </c>
    </row>
    <row r="28" spans="2:3" x14ac:dyDescent="0.25">
      <c r="B28" s="2" t="s">
        <v>26</v>
      </c>
    </row>
    <row r="30" spans="2:3" x14ac:dyDescent="0.25">
      <c r="B30" s="3" t="s">
        <v>136</v>
      </c>
    </row>
    <row r="31" spans="2:3" x14ac:dyDescent="0.25">
      <c r="B31" s="16" t="s">
        <v>30</v>
      </c>
      <c r="C31" s="16" t="s">
        <v>115</v>
      </c>
    </row>
    <row r="32" spans="2:3" x14ac:dyDescent="0.25">
      <c r="B32" s="16" t="s">
        <v>116</v>
      </c>
      <c r="C32" s="16" t="s">
        <v>117</v>
      </c>
    </row>
    <row r="33" spans="2:3" x14ac:dyDescent="0.25">
      <c r="B33" s="16" t="s">
        <v>118</v>
      </c>
      <c r="C33" s="16" t="s">
        <v>119</v>
      </c>
    </row>
    <row r="34" spans="2:3" x14ac:dyDescent="0.25">
      <c r="B34" s="16" t="s">
        <v>64</v>
      </c>
      <c r="C34" s="16" t="s">
        <v>120</v>
      </c>
    </row>
    <row r="35" spans="2:3" x14ac:dyDescent="0.25">
      <c r="B35" s="16" t="s">
        <v>107</v>
      </c>
      <c r="C35" s="16" t="s">
        <v>121</v>
      </c>
    </row>
    <row r="36" spans="2:3" x14ac:dyDescent="0.25">
      <c r="B36" s="16" t="s">
        <v>109</v>
      </c>
      <c r="C36" s="16" t="s">
        <v>122</v>
      </c>
    </row>
    <row r="37" spans="2:3" x14ac:dyDescent="0.25">
      <c r="B37" s="16" t="s">
        <v>65</v>
      </c>
      <c r="C37" s="16" t="s">
        <v>123</v>
      </c>
    </row>
    <row r="38" spans="2:3" x14ac:dyDescent="0.25">
      <c r="B38" s="16" t="s">
        <v>0</v>
      </c>
      <c r="C38" s="16" t="s">
        <v>124</v>
      </c>
    </row>
    <row r="39" spans="2:3" x14ac:dyDescent="0.25">
      <c r="B39" s="16" t="s">
        <v>125</v>
      </c>
      <c r="C39" s="16" t="s">
        <v>126</v>
      </c>
    </row>
    <row r="40" spans="2:3" x14ac:dyDescent="0.25">
      <c r="B40" s="16" t="s">
        <v>69</v>
      </c>
      <c r="C40" s="16" t="s">
        <v>127</v>
      </c>
    </row>
    <row r="41" spans="2:3" x14ac:dyDescent="0.25">
      <c r="B41" s="16" t="s">
        <v>108</v>
      </c>
      <c r="C41" s="16" t="s">
        <v>128</v>
      </c>
    </row>
    <row r="42" spans="2:3" x14ac:dyDescent="0.25">
      <c r="B42" s="16" t="s">
        <v>110</v>
      </c>
      <c r="C42" s="16" t="s">
        <v>129</v>
      </c>
    </row>
    <row r="43" spans="2:3" x14ac:dyDescent="0.25">
      <c r="B43" s="16" t="s">
        <v>130</v>
      </c>
      <c r="C43" s="16" t="s">
        <v>131</v>
      </c>
    </row>
    <row r="44" spans="2:3" x14ac:dyDescent="0.25">
      <c r="B44" s="16" t="s">
        <v>132</v>
      </c>
      <c r="C44" s="16" t="s">
        <v>133</v>
      </c>
    </row>
    <row r="45" spans="2:3" x14ac:dyDescent="0.25">
      <c r="B45" s="16" t="s">
        <v>67</v>
      </c>
      <c r="C45" s="16" t="s">
        <v>134</v>
      </c>
    </row>
    <row r="46" spans="2:3" x14ac:dyDescent="0.25">
      <c r="B46" s="16" t="s">
        <v>66</v>
      </c>
      <c r="C46" s="16" t="s">
        <v>135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Dados Historicos</vt:lpstr>
      <vt:lpstr>INPUTS</vt:lpstr>
      <vt:lpstr>PAINEL</vt:lpstr>
      <vt:lpstr>Desafio do 1 centavo</vt:lpstr>
      <vt:lpstr>BANCO DE DADOS</vt:lpstr>
      <vt:lpstr>ANEXO DE APOIO</vt:lpstr>
      <vt:lpstr>Aportes</vt:lpstr>
      <vt:lpstr>Capital_Inicial</vt:lpstr>
      <vt:lpstr>Crescimento_Salário</vt:lpstr>
      <vt:lpstr>Inflação</vt:lpstr>
      <vt:lpstr>Mês_Atual</vt:lpstr>
      <vt:lpstr>'BANCO DE DADOS'!Mês_Atual_2</vt:lpstr>
      <vt:lpstr>Período</vt:lpstr>
      <vt:lpstr>Taxa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artur.ledur</cp:lastModifiedBy>
  <dcterms:created xsi:type="dcterms:W3CDTF">2010-09-11T20:35:04Z</dcterms:created>
  <dcterms:modified xsi:type="dcterms:W3CDTF">2022-05-17T17:51:13Z</dcterms:modified>
</cp:coreProperties>
</file>